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55" windowHeight="7935"/>
  </bookViews>
  <sheets>
    <sheet name="Лист1" sheetId="2" r:id="rId1"/>
    <sheet name="Лист2" sheetId="3" r:id="rId2"/>
    <sheet name="Лист3" sheetId="4" r:id="rId3"/>
    <sheet name="Лист4" sheetId="5" r:id="rId4"/>
    <sheet name="Лист5" sheetId="6" r:id="rId5"/>
  </sheets>
  <definedNames>
    <definedName name="_xlnm.Print_Area" localSheetId="0">Лист1!$A$1:$E$212</definedName>
  </definedNames>
  <calcPr calcId="145621"/>
</workbook>
</file>

<file path=xl/calcChain.xml><?xml version="1.0" encoding="utf-8"?>
<calcChain xmlns="http://schemas.openxmlformats.org/spreadsheetml/2006/main">
  <c r="E183" i="2" l="1"/>
  <c r="E182" i="2"/>
  <c r="E181" i="2"/>
  <c r="E160" i="2" l="1"/>
  <c r="E159" i="2"/>
  <c r="E157" i="2"/>
  <c r="E167" i="2" l="1"/>
  <c r="E166" i="2"/>
  <c r="E165" i="2"/>
  <c r="E164" i="2"/>
  <c r="E163" i="2"/>
  <c r="E195" i="2" l="1"/>
  <c r="E193" i="2"/>
  <c r="E192" i="2"/>
  <c r="E191" i="2"/>
  <c r="E190" i="2"/>
  <c r="E200" i="2" l="1"/>
  <c r="E197" i="2"/>
  <c r="E99" i="2" l="1"/>
  <c r="E98" i="2"/>
  <c r="E150" i="2" l="1"/>
  <c r="E149" i="2"/>
  <c r="E148" i="2"/>
  <c r="E147" i="2"/>
  <c r="E146" i="2"/>
  <c r="E145" i="2"/>
  <c r="E34" i="2" l="1"/>
  <c r="E33" i="2"/>
  <c r="E172" i="2" l="1"/>
  <c r="E221" i="2" l="1"/>
  <c r="E220" i="2"/>
  <c r="E219" i="2"/>
  <c r="E217" i="2"/>
  <c r="E216" i="2"/>
  <c r="E215" i="2"/>
  <c r="E144" i="2" l="1"/>
  <c r="E142" i="2"/>
  <c r="E141" i="2"/>
  <c r="E112" i="2" l="1"/>
  <c r="E110" i="2"/>
  <c r="E107" i="2"/>
  <c r="E105" i="2"/>
  <c r="E28" i="2" l="1"/>
  <c r="E26" i="2"/>
  <c r="E25" i="2"/>
  <c r="E62" i="2" l="1"/>
  <c r="E60" i="2"/>
  <c r="E59" i="2"/>
</calcChain>
</file>

<file path=xl/comments1.xml><?xml version="1.0" encoding="utf-8"?>
<comments xmlns="http://schemas.openxmlformats.org/spreadsheetml/2006/main">
  <authors>
    <author>20</author>
  </authors>
  <commentList>
    <comment ref="E146" authorId="0">
      <text>
        <r>
          <rPr>
            <b/>
            <sz val="8"/>
            <color indexed="81"/>
            <rFont val="Tahoma"/>
            <family val="2"/>
            <charset val="204"/>
          </rPr>
          <t>20:</t>
        </r>
        <r>
          <rPr>
            <sz val="8"/>
            <color indexed="81"/>
            <rFont val="Tahoma"/>
            <family val="2"/>
            <charset val="204"/>
          </rPr>
          <t xml:space="preserve">
14026 радіостанції,30017
 комп.техн. 9046 АРМ Користувач-П, 8332,50-Телевізор Samsung 40 " UE40J5100AUXUA  
</t>
        </r>
      </text>
    </comment>
    <comment ref="E147" authorId="0">
      <text>
        <r>
          <rPr>
            <b/>
            <sz val="8"/>
            <color indexed="81"/>
            <rFont val="Tahoma"/>
            <family val="2"/>
            <charset val="204"/>
          </rPr>
          <t>20:</t>
        </r>
        <r>
          <rPr>
            <sz val="8"/>
            <color indexed="81"/>
            <rFont val="Tahoma"/>
            <family val="2"/>
            <charset val="204"/>
          </rPr>
          <t xml:space="preserve">
13979,35 кабель зв'язок,
1000,00 оттиск,5237,99кабель ЖЕВ, 17,44 пакети, 41629,80 майно ВШТЗ
</t>
        </r>
      </text>
    </comment>
    <comment ref="E148" authorId="0">
      <text>
        <r>
          <rPr>
            <b/>
            <sz val="8"/>
            <color indexed="81"/>
            <rFont val="Tahoma"/>
            <family val="2"/>
            <charset val="204"/>
          </rPr>
          <t>20:</t>
        </r>
        <r>
          <rPr>
            <sz val="8"/>
            <color indexed="81"/>
            <rFont val="Tahoma"/>
            <family val="2"/>
            <charset val="204"/>
          </rPr>
          <t xml:space="preserve">
60552,17 медикаменти, 540 інструменти
</t>
        </r>
      </text>
    </comment>
    <comment ref="E150" authorId="0">
      <text>
        <r>
          <rPr>
            <b/>
            <sz val="8"/>
            <color indexed="81"/>
            <rFont val="Tahoma"/>
            <family val="2"/>
            <charset val="204"/>
          </rPr>
          <t>20:</t>
        </r>
        <r>
          <rPr>
            <sz val="8"/>
            <color indexed="81"/>
            <rFont val="Tahoma"/>
            <family val="2"/>
            <charset val="204"/>
          </rPr>
          <t xml:space="preserve">
6729,01 холодильник 2346-бойлер ЖЕВ</t>
        </r>
      </text>
    </comment>
  </commentList>
</comments>
</file>

<file path=xl/sharedStrings.xml><?xml version="1.0" encoding="utf-8"?>
<sst xmlns="http://schemas.openxmlformats.org/spreadsheetml/2006/main" count="469" uniqueCount="223">
  <si>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</si>
  <si>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</si>
  <si>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</si>
  <si>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</si>
  <si>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грн. коп.</t>
  </si>
  <si>
    <t>ІНФОРМАЦІЯ</t>
  </si>
  <si>
    <t>Напрями використання</t>
  </si>
  <si>
    <t xml:space="preserve">Вид отриманих благодійних пожертв у натуральній формі </t>
  </si>
  <si>
    <t>Загальна сума</t>
  </si>
  <si>
    <r>
      <t xml:space="preserve"> про обсяги отриманих</t>
    </r>
    <r>
      <rPr>
        <b/>
        <sz val="18"/>
        <color indexed="8"/>
        <rFont val="Times New Roman"/>
        <family val="1"/>
        <charset val="204"/>
      </rPr>
      <t xml:space="preserve"> благодійних пожертв у натуральній формі*</t>
    </r>
    <r>
      <rPr>
        <sz val="18"/>
        <color indexed="8"/>
        <rFont val="Times New Roman"/>
        <family val="1"/>
        <charset val="204"/>
      </rPr>
      <t xml:space="preserve"> та напрями їх використання</t>
    </r>
  </si>
  <si>
    <t>в/ч 1489</t>
  </si>
  <si>
    <t>Забезпечення особового складу</t>
  </si>
  <si>
    <t>в/ч 1465</t>
  </si>
  <si>
    <t>в/ч 2522</t>
  </si>
  <si>
    <t>Медикаменти</t>
  </si>
  <si>
    <t>Медичне майно</t>
  </si>
  <si>
    <t>Пально-мастильні матеріали</t>
  </si>
  <si>
    <t>в/ч 1492</t>
  </si>
  <si>
    <t>Паливно-мастильні матеріали</t>
  </si>
  <si>
    <t>Матеріально-технічне забезпечення загону</t>
  </si>
  <si>
    <t>Облаштування матеріально-технічної бази підрозділів охорони кордону</t>
  </si>
  <si>
    <t>Спортивний інвентар</t>
  </si>
  <si>
    <t>Забезпечення оздоровлення та лікування військовослужбовців Держприкордонслужби</t>
  </si>
  <si>
    <t>Медичний інвентар</t>
  </si>
  <si>
    <t>Мед.засоби та засоби особистої гігієни</t>
  </si>
  <si>
    <t>поточні потреби військової частини</t>
  </si>
  <si>
    <t>в/ч 1467</t>
  </si>
  <si>
    <t>в/ч 2196</t>
  </si>
  <si>
    <t>в/ч 2253</t>
  </si>
  <si>
    <t>Речове майно</t>
  </si>
  <si>
    <t>Житлово-експлуатаційне майно</t>
  </si>
  <si>
    <t>Матеріально-технічне забезпечення підрозділів охорони кордону</t>
  </si>
  <si>
    <t>в/ч 1474</t>
  </si>
  <si>
    <t>Медичне обладнання</t>
  </si>
  <si>
    <t>Господарський інвентар, будівельні матеріали</t>
  </si>
  <si>
    <t>в/ч 2524</t>
  </si>
  <si>
    <t>Поточний ремонт покрівлі</t>
  </si>
  <si>
    <t>в/ч 1491</t>
  </si>
  <si>
    <t>в/ч 2193</t>
  </si>
  <si>
    <t xml:space="preserve">Забезпечення жіттедіяльності підрозділів </t>
  </si>
  <si>
    <t>Майно зв'язку</t>
  </si>
  <si>
    <t>Господарські та будівельні матеріали</t>
  </si>
  <si>
    <t>Майно служби спец.засобів</t>
  </si>
  <si>
    <t>Забезпечення загону спец.засобами</t>
  </si>
  <si>
    <t>в/ч 2161</t>
  </si>
  <si>
    <t>в/ч 9971</t>
  </si>
  <si>
    <t>Продукти харчування</t>
  </si>
  <si>
    <t>Продовольче забезпечення військовослужбовців</t>
  </si>
  <si>
    <t>Майно звязку</t>
  </si>
  <si>
    <t>Забезпечення телекомунікаційної складової підрозділів</t>
  </si>
  <si>
    <t>Інженерне майно</t>
  </si>
  <si>
    <t>Для виконання завдань з охорони державногго кордону</t>
  </si>
  <si>
    <t>в/ч 2197</t>
  </si>
  <si>
    <t>в/ч 9997</t>
  </si>
  <si>
    <t xml:space="preserve">Облаштування матеріально-технічної бази підрозділів </t>
  </si>
  <si>
    <t>в/ч 2418</t>
  </si>
  <si>
    <t>Службові собаки</t>
  </si>
  <si>
    <t>Забезпечення охорони кордону</t>
  </si>
  <si>
    <t>в/ч 9937</t>
  </si>
  <si>
    <t>Будівельні матеріали</t>
  </si>
  <si>
    <t>Продовольче майно</t>
  </si>
  <si>
    <t>Забезпечення особового складу (продукти)</t>
  </si>
  <si>
    <t>в/ч 9953</t>
  </si>
  <si>
    <t>Майно зв"язку</t>
  </si>
  <si>
    <t>в/ч 9938</t>
  </si>
  <si>
    <t>в/ч 1494</t>
  </si>
  <si>
    <t>в/ч 2144</t>
  </si>
  <si>
    <t>Поліпшення  телекомунікаційних систем підрозділів</t>
  </si>
  <si>
    <t>в/ч 1485</t>
  </si>
  <si>
    <t>в/ч 2138</t>
  </si>
  <si>
    <t>в/ч 1493</t>
  </si>
  <si>
    <t>Господарський інвентар речової служби</t>
  </si>
  <si>
    <t>в/ч 2142</t>
  </si>
  <si>
    <t>в/ч 1471</t>
  </si>
  <si>
    <t>Облаштування матеріально-технічної бази</t>
  </si>
  <si>
    <t>Забезпечення персоналу</t>
  </si>
  <si>
    <t>Корм для тварин</t>
  </si>
  <si>
    <t>Забезпечення харчуванням тварин</t>
  </si>
  <si>
    <t>в/ч 9930</t>
  </si>
  <si>
    <t>в/ч 1498</t>
  </si>
  <si>
    <t>в/ч 9960</t>
  </si>
  <si>
    <t>в/ч 1472</t>
  </si>
  <si>
    <t xml:space="preserve">Забезпечення живучості корабельного-катерного складу </t>
  </si>
  <si>
    <t>Майно відділу продовольчого забезпечення</t>
  </si>
  <si>
    <t xml:space="preserve">Послуги </t>
  </si>
  <si>
    <t>в/ч 9951</t>
  </si>
  <si>
    <t>в/ч 1468 Р</t>
  </si>
  <si>
    <t>Забезпечення оздоровлення та лікування особового складу</t>
  </si>
  <si>
    <t>Забезпечення лікування особового складу</t>
  </si>
  <si>
    <t>в/ч 1495</t>
  </si>
  <si>
    <t>в/ч 2195</t>
  </si>
  <si>
    <t>Автомобільна техніка та майно</t>
  </si>
  <si>
    <t>Покращення харчування особового складу</t>
  </si>
  <si>
    <t>Забезпечення особового складу належними видами майна</t>
  </si>
  <si>
    <t>Медичне  обладнання</t>
  </si>
  <si>
    <t>Господарське обладнання</t>
  </si>
  <si>
    <t xml:space="preserve">Облаштування матеріально-технічної бази </t>
  </si>
  <si>
    <t>Облаштування матеріально-технічної бази та забезпечення особового складу</t>
  </si>
  <si>
    <t>Забезпечення продуктами харчування хворих</t>
  </si>
  <si>
    <t>Обчислювальна та побутова техніка</t>
  </si>
  <si>
    <t>Матеріально-технічне забезпечення підрозділів</t>
  </si>
  <si>
    <t>Автозапчастини</t>
  </si>
  <si>
    <t>Пально - мастильні матеріали</t>
  </si>
  <si>
    <t>Поліпшення стану телекомунаційних систем підрозділів</t>
  </si>
  <si>
    <t>Технічні засоби та майно речової служби</t>
  </si>
  <si>
    <t>Забеспечення особового складу</t>
  </si>
  <si>
    <t>Техніка та майно медичної служби</t>
  </si>
  <si>
    <t>Обчислювальна техніка</t>
  </si>
  <si>
    <t>Вітамінний препарат</t>
  </si>
  <si>
    <t>Майно автослужби</t>
  </si>
  <si>
    <t>Майно відділення продовольчого забезпечення</t>
  </si>
  <si>
    <t>Забезпечення особового складу продуктами харчування</t>
  </si>
  <si>
    <t>Корм для тварин ПГ</t>
  </si>
  <si>
    <t>Автомобільний транспорт</t>
  </si>
  <si>
    <t>Забезпечення особового складу автотранспортом</t>
  </si>
  <si>
    <t>Забезпечення особового складу пальним</t>
  </si>
  <si>
    <t>Ветеринарні препарати</t>
  </si>
  <si>
    <t>Забезпечення лікування службових тварин Держприкордонслужби</t>
  </si>
  <si>
    <t>Інженерне забезпечення загону</t>
  </si>
  <si>
    <t>Забезпечення харчування військовослужбовців Держприкордонслужби</t>
  </si>
  <si>
    <t>ПММ</t>
  </si>
  <si>
    <t>Майно інженерної служби</t>
  </si>
  <si>
    <t>Забезпечення підрозділів кордону</t>
  </si>
  <si>
    <t>майно продовольчої служби</t>
  </si>
  <si>
    <t>майно відділу зв'язку</t>
  </si>
  <si>
    <t>Будівельні матеріали майно ЖЕВ</t>
  </si>
  <si>
    <t>Облаштування матеріально-технічної бази підрозділів</t>
  </si>
  <si>
    <t>продовольча служба</t>
  </si>
  <si>
    <t>тварини на відгодівлю</t>
  </si>
  <si>
    <t>Майно ВПЗ</t>
  </si>
  <si>
    <t>Поліпшення  матеріально-технічної бази підрозділів охорони кордону</t>
  </si>
  <si>
    <t>Майно ВЗПММ</t>
  </si>
  <si>
    <t>Майно Від.ОДК</t>
  </si>
  <si>
    <t>Забезпечення органів охорони кордону (ВПС)</t>
  </si>
  <si>
    <t>Майно ВЗСЗ</t>
  </si>
  <si>
    <t>Забезпечення підрозділів частини</t>
  </si>
  <si>
    <t>Комп'ютерна техніка та інше майно зв'язку</t>
  </si>
  <si>
    <t>Медикаменти та медичні інструменти</t>
  </si>
  <si>
    <t>Харчування особового складу</t>
  </si>
  <si>
    <t xml:space="preserve">Майно відділу зв'язку </t>
  </si>
  <si>
    <t>Майно відділу ШТЗ</t>
  </si>
  <si>
    <t>Забезпечення особового складу (речове майно)</t>
  </si>
  <si>
    <t>Майно ПММ</t>
  </si>
  <si>
    <t>Лікування особового складу (медпрепарати)</t>
  </si>
  <si>
    <t>Паливно- мастильні матеріали</t>
  </si>
  <si>
    <t>Майно ВІОДК</t>
  </si>
  <si>
    <t>На облаштування кордону</t>
  </si>
  <si>
    <t>На лікування особового складу</t>
  </si>
  <si>
    <t>Продовольча служба</t>
  </si>
  <si>
    <t>На потреби особового складу</t>
  </si>
  <si>
    <t>Для  несення служби</t>
  </si>
  <si>
    <t>Автотехнічне майно</t>
  </si>
  <si>
    <t>Використовується для забезпечення персоналу та забезпечення виконання завдань з охорони кордону</t>
  </si>
  <si>
    <t>Майно ЖЕВ</t>
  </si>
  <si>
    <t>Майно ВОЗ</t>
  </si>
  <si>
    <t>Сейф</t>
  </si>
  <si>
    <t>Компютерна техніка</t>
  </si>
  <si>
    <t>в/ч 2382</t>
  </si>
  <si>
    <t>Майно служби зв’язку</t>
  </si>
  <si>
    <t>Майно речової служби</t>
  </si>
  <si>
    <t xml:space="preserve">Забезпечення навчального процесу </t>
  </si>
  <si>
    <t>Відділ охорони здоров'я</t>
  </si>
  <si>
    <t>Поліпшення  матеріально-технічної бази академії</t>
  </si>
  <si>
    <t>Облаштування матеріально-технічної бази академії</t>
  </si>
  <si>
    <t>Поліпшення  телекомунікаційних систем підрозділів академії</t>
  </si>
  <si>
    <t>станом на 01.10.2016</t>
  </si>
  <si>
    <t xml:space="preserve">Забезпечення оздоровлення та лікування військовослужбовців </t>
  </si>
  <si>
    <t xml:space="preserve">Матеріально-технічне забезпечення </t>
  </si>
  <si>
    <t xml:space="preserve">Забезпечення телекомунікаційної складової </t>
  </si>
  <si>
    <t xml:space="preserve">Поточний ремонт </t>
  </si>
  <si>
    <t>Облаштування матеріально-технічної бази підрозділу</t>
  </si>
  <si>
    <t>Майно автомобільної служби</t>
  </si>
  <si>
    <t>Корма</t>
  </si>
  <si>
    <t>Забезпечення підрозділів ПММ</t>
  </si>
  <si>
    <t xml:space="preserve">Забезпечення особового складу </t>
  </si>
  <si>
    <t>Морський транспорт</t>
  </si>
  <si>
    <t>Медичне забезпечення військовослужбовців</t>
  </si>
  <si>
    <t>Облаштування матеріально-технічної бази та забезпечення о/с</t>
  </si>
  <si>
    <t xml:space="preserve">Кінологічна сужба </t>
  </si>
  <si>
    <t xml:space="preserve">Поліпшення матеріально-технічної бази підрозділів охорони кордону </t>
  </si>
  <si>
    <t>Забезпечення жіттедіяльності підрозділів (пмм)</t>
  </si>
  <si>
    <t>Забезпечення підрозділів Харківського прикордонного загону</t>
  </si>
  <si>
    <t>Інженерне загородження</t>
  </si>
  <si>
    <t>Встановлення забору на підрозділах</t>
  </si>
  <si>
    <t>Облаштування кордону будівельними матеріалами</t>
  </si>
  <si>
    <t>Продукти харчування та продовольче майно</t>
  </si>
  <si>
    <t xml:space="preserve">Облаштування матеріально-технічної бази підрозділів охорони кордону </t>
  </si>
  <si>
    <t xml:space="preserve">Паливно мастильні матеріали </t>
  </si>
  <si>
    <t>майно інженерної служби</t>
  </si>
  <si>
    <t>інвента для проведення робіт ІБС</t>
  </si>
  <si>
    <t>в/ч 2428</t>
  </si>
  <si>
    <t>Меблі</t>
  </si>
  <si>
    <t>Обчислювальна техніка та майно звязку</t>
  </si>
  <si>
    <t>Безпілотний квадрокоптер</t>
  </si>
  <si>
    <t>Господарська техніка</t>
  </si>
  <si>
    <t>Господарські потреби</t>
  </si>
  <si>
    <t>Маскувальна сітка</t>
  </si>
  <si>
    <t>Забезпечення майном ЖЕВ</t>
  </si>
  <si>
    <t>Забезпечення паливно -  мастильними матеріалами</t>
  </si>
  <si>
    <t>Обладнання</t>
  </si>
  <si>
    <t>Елекроприлади</t>
  </si>
  <si>
    <t>Матеріально-технічне забезпечення органу</t>
  </si>
  <si>
    <t>Забезпечення харчуванням військовослужбовців</t>
  </si>
  <si>
    <t>Облаштування матеріально-технічної бази підрозділів органу</t>
  </si>
  <si>
    <t>Медичне забезпечення персоналу</t>
  </si>
  <si>
    <t>Поліпшення матеріально-технічної бази підрозділів</t>
  </si>
  <si>
    <t>Майно зв’язку</t>
  </si>
  <si>
    <t>Автомобільне майно</t>
  </si>
  <si>
    <t>Медичне забезпечення особового складу</t>
  </si>
  <si>
    <t>Забезпечення повсякденної діяльності підрозділів загону</t>
  </si>
  <si>
    <t>Проведення поточних ремонтів приміщень</t>
  </si>
  <si>
    <t>Покращення житлово-побутових умов особового складу</t>
  </si>
  <si>
    <t>Забезпечення загону технічними засобами звязку та орг.технікою</t>
  </si>
  <si>
    <t>Проведення поточних ремонтів автомобільного парку</t>
  </si>
  <si>
    <t>Відгодівля тварин підсобного господарства та службових собак</t>
  </si>
  <si>
    <t>Забезпечення оздоровлення та лікування військовослужбовців</t>
  </si>
  <si>
    <t xml:space="preserve">Забезпечення медикаментами хворих </t>
  </si>
  <si>
    <t>Спец засоби та майно РАО</t>
  </si>
  <si>
    <t>Забезпечення речовим майном військовослужбовців</t>
  </si>
  <si>
    <t>Забезпечення покращеним харчуванням військовослужбовців</t>
  </si>
  <si>
    <t>Поліпшення  матеріально-технічної бази підрозділів</t>
  </si>
  <si>
    <t>Забезпечення особового складу, кухоний інвентар</t>
  </si>
  <si>
    <t>Обслуговування особового складу, речовий інвентар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</si>
</sst>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2" fillId="0" borderId="0">
      <alignment horizontal="left" vertical="center"/>
    </xf>
    <xf numFmtId="0" fontId="12" fillId="0" borderId="0">
      <alignment horizontal="right" vertical="center"/>
    </xf>
    <xf numFmtId="0" fontId="13" fillId="0" borderId="0">
      <alignment horizontal="center" vertical="center"/>
    </xf>
    <xf numFmtId="0" fontId="13" fillId="0" borderId="0">
      <alignment horizontal="left" vertical="center"/>
    </xf>
    <xf numFmtId="0" fontId="14" fillId="0" borderId="0">
      <alignment horizontal="center" vertical="top"/>
    </xf>
    <xf numFmtId="0" fontId="2" fillId="0" borderId="0"/>
    <xf numFmtId="0" fontId="6" fillId="0" borderId="0"/>
    <xf numFmtId="0" fontId="10" fillId="0" borderId="0"/>
    <xf numFmtId="0" fontId="11" fillId="0" borderId="0"/>
    <xf numFmtId="0" fontId="2" fillId="0" borderId="0"/>
    <xf numFmtId="0" fontId="1" fillId="0" borderId="0"/>
    <xf numFmtId="0" fontId="22" fillId="0" borderId="0"/>
    <xf numFmtId="0" fontId="2" fillId="0" borderId="0" applyBorder="0"/>
  </cellStyleXfs>
  <cellXfs count="56">
    <xf numFmtId="0" fontId="0" fillId="0" borderId="0" xfId="0"/>
    <xf numFmtId="0" fontId="15" fillId="0" borderId="0" xfId="0" applyFont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/>
    </xf>
    <xf numFmtId="0" fontId="27" fillId="0" borderId="0" xfId="0" applyFont="1"/>
    <xf numFmtId="4" fontId="7" fillId="0" borderId="2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right" vertical="top" wrapText="1" indent="2"/>
    </xf>
    <xf numFmtId="0" fontId="23" fillId="0" borderId="2" xfId="0" applyNumberFormat="1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 indent="2"/>
    </xf>
    <xf numFmtId="0" fontId="7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vertical="center" wrapText="1"/>
    </xf>
    <xf numFmtId="0" fontId="23" fillId="0" borderId="2" xfId="0" applyNumberFormat="1" applyFont="1" applyFill="1" applyBorder="1" applyAlignment="1">
      <alignment vertical="top" wrapText="1"/>
    </xf>
    <xf numFmtId="165" fontId="23" fillId="0" borderId="7" xfId="13" applyNumberFormat="1" applyFont="1" applyFill="1" applyBorder="1" applyAlignment="1">
      <alignment vertical="center"/>
    </xf>
    <xf numFmtId="2" fontId="23" fillId="0" borderId="2" xfId="0" applyNumberFormat="1" applyFont="1" applyFill="1" applyBorder="1" applyAlignment="1">
      <alignment horizontal="left" vertical="top" wrapText="1"/>
    </xf>
    <xf numFmtId="0" fontId="24" fillId="0" borderId="2" xfId="0" applyNumberFormat="1" applyFont="1" applyFill="1" applyBorder="1" applyAlignment="1">
      <alignment horizontal="left" vertical="center" wrapText="1"/>
    </xf>
    <xf numFmtId="0" fontId="24" fillId="0" borderId="2" xfId="0" applyNumberFormat="1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left" vertical="center" wrapText="1"/>
    </xf>
    <xf numFmtId="4" fontId="24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top" wrapText="1"/>
      <protection locked="0"/>
    </xf>
    <xf numFmtId="4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horizontal="left" vertical="center" wrapText="1"/>
    </xf>
    <xf numFmtId="164" fontId="7" fillId="0" borderId="2" xfId="6" applyNumberFormat="1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top"/>
    </xf>
    <xf numFmtId="0" fontId="7" fillId="0" borderId="6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24" fillId="0" borderId="3" xfId="0" applyNumberFormat="1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</cellXfs>
  <cellStyles count="14">
    <cellStyle name="S16 2" xfId="1"/>
    <cellStyle name="S17 2" xfId="2"/>
    <cellStyle name="S2 3" xfId="3"/>
    <cellStyle name="S6 3" xfId="4"/>
    <cellStyle name="S8" xfId="5"/>
    <cellStyle name="Обычный" xfId="0" builtinId="0"/>
    <cellStyle name="Обычный 2" xfId="6"/>
    <cellStyle name="Обычный 3" xfId="7"/>
    <cellStyle name="Обычный 3 2" xfId="8"/>
    <cellStyle name="Обычный 3 3" xfId="9"/>
    <cellStyle name="Обычный 3 4" xfId="10"/>
    <cellStyle name="Обычный 3 5" xfId="12"/>
    <cellStyle name="Обычный 4" xfId="11"/>
    <cellStyle name="Обычный_Спонсор (7 міс.)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E222"/>
  <sheetViews>
    <sheetView tabSelected="1" topLeftCell="A214" zoomScaleNormal="100" zoomScaleSheetLayoutView="90" workbookViewId="0">
      <selection activeCell="C226" sqref="C226"/>
    </sheetView>
  </sheetViews>
  <sheetFormatPr defaultRowHeight="15" x14ac:dyDescent="0.25"/>
  <cols>
    <col min="1" max="1" width="8.140625" style="1" customWidth="1"/>
    <col min="2" max="2" width="17.7109375" style="1" customWidth="1"/>
    <col min="3" max="3" width="48.5703125" style="1" customWidth="1"/>
    <col min="4" max="4" width="67" style="1" customWidth="1"/>
    <col min="5" max="5" width="24.42578125" style="1" customWidth="1"/>
    <col min="6" max="6" width="16.42578125" style="1" customWidth="1"/>
    <col min="7" max="16384" width="9.140625" style="1"/>
  </cols>
  <sheetData>
    <row r="2" spans="1:5" ht="22.5" x14ac:dyDescent="0.3">
      <c r="A2" s="37" t="s">
        <v>5</v>
      </c>
      <c r="B2" s="37"/>
      <c r="C2" s="37"/>
      <c r="D2" s="37"/>
      <c r="E2" s="37"/>
    </row>
    <row r="3" spans="1:5" ht="23.25" x14ac:dyDescent="0.25">
      <c r="A3" s="38" t="s">
        <v>9</v>
      </c>
      <c r="B3" s="38"/>
      <c r="C3" s="38"/>
      <c r="D3" s="38"/>
      <c r="E3" s="38"/>
    </row>
    <row r="4" spans="1:5" ht="18.75" x14ac:dyDescent="0.25">
      <c r="A4" s="39" t="s">
        <v>1</v>
      </c>
      <c r="B4" s="39"/>
      <c r="C4" s="39"/>
      <c r="D4" s="39"/>
      <c r="E4" s="39"/>
    </row>
    <row r="5" spans="1:5" ht="18.75" x14ac:dyDescent="0.25">
      <c r="A5" s="40" t="s">
        <v>165</v>
      </c>
      <c r="B5" s="39"/>
      <c r="C5" s="39"/>
      <c r="D5" s="39"/>
      <c r="E5" s="39"/>
    </row>
    <row r="6" spans="1:5" ht="20.25" x14ac:dyDescent="0.25">
      <c r="A6" s="42" t="s">
        <v>3</v>
      </c>
      <c r="B6" s="42"/>
      <c r="C6" s="42"/>
      <c r="D6" s="42"/>
      <c r="E6" s="42"/>
    </row>
    <row r="7" spans="1:5" ht="15.75" x14ac:dyDescent="0.25">
      <c r="A7" s="43"/>
      <c r="B7" s="43"/>
      <c r="C7" s="43"/>
      <c r="D7" s="43"/>
      <c r="E7" s="43"/>
    </row>
    <row r="8" spans="1:5" ht="21.75" customHeight="1" x14ac:dyDescent="0.25">
      <c r="A8" s="2"/>
      <c r="B8" s="2"/>
      <c r="C8" s="2"/>
      <c r="D8" s="2"/>
      <c r="E8" s="3" t="s">
        <v>4</v>
      </c>
    </row>
    <row r="9" spans="1:5" ht="32.25" customHeight="1" x14ac:dyDescent="0.25">
      <c r="A9" s="41" t="s">
        <v>0</v>
      </c>
      <c r="B9" s="41" t="s">
        <v>2</v>
      </c>
      <c r="C9" s="41" t="s">
        <v>7</v>
      </c>
      <c r="D9" s="41" t="s">
        <v>6</v>
      </c>
      <c r="E9" s="41" t="s">
        <v>8</v>
      </c>
    </row>
    <row r="10" spans="1:5" x14ac:dyDescent="0.25">
      <c r="A10" s="41"/>
      <c r="B10" s="41"/>
      <c r="C10" s="41"/>
      <c r="D10" s="41"/>
      <c r="E10" s="41"/>
    </row>
    <row r="11" spans="1:5" s="6" customFormat="1" ht="12" x14ac:dyDescent="0.2">
      <c r="A11" s="4">
        <v>1</v>
      </c>
      <c r="B11" s="4">
        <v>2</v>
      </c>
      <c r="C11" s="5">
        <v>3</v>
      </c>
      <c r="D11" s="4">
        <v>4</v>
      </c>
      <c r="E11" s="5">
        <v>5</v>
      </c>
    </row>
    <row r="12" spans="1:5" x14ac:dyDescent="0.25">
      <c r="A12" s="44">
        <v>1</v>
      </c>
      <c r="B12" s="44" t="s">
        <v>10</v>
      </c>
      <c r="C12" s="7" t="s">
        <v>21</v>
      </c>
      <c r="D12" s="7" t="s">
        <v>87</v>
      </c>
      <c r="E12" s="8">
        <v>258</v>
      </c>
    </row>
    <row r="13" spans="1:5" ht="15.75" x14ac:dyDescent="0.25">
      <c r="A13" s="44"/>
      <c r="B13" s="44"/>
      <c r="C13" s="7" t="s">
        <v>191</v>
      </c>
      <c r="D13" s="9" t="s">
        <v>201</v>
      </c>
      <c r="E13" s="8">
        <v>8662</v>
      </c>
    </row>
    <row r="14" spans="1:5" x14ac:dyDescent="0.25">
      <c r="A14" s="44"/>
      <c r="B14" s="44"/>
      <c r="C14" s="7" t="s">
        <v>23</v>
      </c>
      <c r="D14" s="7" t="s">
        <v>88</v>
      </c>
      <c r="E14" s="8">
        <v>7233.6</v>
      </c>
    </row>
    <row r="15" spans="1:5" ht="15.75" x14ac:dyDescent="0.25">
      <c r="A15" s="44"/>
      <c r="B15" s="44"/>
      <c r="C15" s="7" t="s">
        <v>200</v>
      </c>
      <c r="D15" s="9" t="s">
        <v>201</v>
      </c>
      <c r="E15" s="8">
        <v>16100</v>
      </c>
    </row>
    <row r="16" spans="1:5" ht="15.75" x14ac:dyDescent="0.25">
      <c r="A16" s="44"/>
      <c r="B16" s="44"/>
      <c r="C16" s="7" t="s">
        <v>199</v>
      </c>
      <c r="D16" s="9" t="s">
        <v>201</v>
      </c>
      <c r="E16" s="8">
        <v>8051</v>
      </c>
    </row>
    <row r="17" spans="1:5" x14ac:dyDescent="0.25">
      <c r="A17" s="44"/>
      <c r="B17" s="44"/>
      <c r="C17" s="7" t="s">
        <v>24</v>
      </c>
      <c r="D17" s="7" t="s">
        <v>88</v>
      </c>
      <c r="E17" s="8">
        <v>9228.6</v>
      </c>
    </row>
    <row r="18" spans="1:5" x14ac:dyDescent="0.25">
      <c r="A18" s="44">
        <v>2</v>
      </c>
      <c r="B18" s="46" t="s">
        <v>12</v>
      </c>
      <c r="C18" s="10" t="s">
        <v>94</v>
      </c>
      <c r="D18" s="10" t="s">
        <v>215</v>
      </c>
      <c r="E18" s="11">
        <v>43200</v>
      </c>
    </row>
    <row r="19" spans="1:5" x14ac:dyDescent="0.25">
      <c r="A19" s="44"/>
      <c r="B19" s="46"/>
      <c r="C19" s="10" t="s">
        <v>95</v>
      </c>
      <c r="D19" s="10" t="s">
        <v>96</v>
      </c>
      <c r="E19" s="11">
        <v>50640</v>
      </c>
    </row>
    <row r="20" spans="1:5" x14ac:dyDescent="0.25">
      <c r="A20" s="44"/>
      <c r="B20" s="46"/>
      <c r="C20" s="10" t="s">
        <v>46</v>
      </c>
      <c r="D20" s="10" t="s">
        <v>98</v>
      </c>
      <c r="E20" s="11">
        <v>61445.9</v>
      </c>
    </row>
    <row r="21" spans="1:5" x14ac:dyDescent="0.25">
      <c r="A21" s="44"/>
      <c r="B21" s="46"/>
      <c r="C21" s="10" t="s">
        <v>14</v>
      </c>
      <c r="D21" s="10" t="s">
        <v>216</v>
      </c>
      <c r="E21" s="11">
        <v>282866.94</v>
      </c>
    </row>
    <row r="22" spans="1:5" x14ac:dyDescent="0.25">
      <c r="A22" s="44"/>
      <c r="B22" s="46"/>
      <c r="C22" s="10" t="s">
        <v>41</v>
      </c>
      <c r="D22" s="10" t="s">
        <v>177</v>
      </c>
      <c r="E22" s="11">
        <v>5220.84</v>
      </c>
    </row>
    <row r="23" spans="1:5" x14ac:dyDescent="0.25">
      <c r="A23" s="44"/>
      <c r="B23" s="46"/>
      <c r="C23" s="12" t="s">
        <v>29</v>
      </c>
      <c r="D23" s="10" t="s">
        <v>96</v>
      </c>
      <c r="E23" s="11">
        <v>17200</v>
      </c>
    </row>
    <row r="24" spans="1:5" x14ac:dyDescent="0.25">
      <c r="A24" s="44"/>
      <c r="B24" s="46"/>
      <c r="C24" s="12" t="s">
        <v>99</v>
      </c>
      <c r="D24" s="10" t="s">
        <v>100</v>
      </c>
      <c r="E24" s="11">
        <v>17630.400000000001</v>
      </c>
    </row>
    <row r="25" spans="1:5" ht="15.75" x14ac:dyDescent="0.25">
      <c r="A25" s="44">
        <v>3</v>
      </c>
      <c r="B25" s="47" t="s">
        <v>13</v>
      </c>
      <c r="C25" s="13" t="s">
        <v>14</v>
      </c>
      <c r="D25" s="9" t="s">
        <v>166</v>
      </c>
      <c r="E25" s="11">
        <f>25400+26008+129510</f>
        <v>180918</v>
      </c>
    </row>
    <row r="26" spans="1:5" ht="15.75" x14ac:dyDescent="0.25">
      <c r="A26" s="44"/>
      <c r="B26" s="47"/>
      <c r="C26" s="14" t="s">
        <v>40</v>
      </c>
      <c r="D26" s="9" t="s">
        <v>168</v>
      </c>
      <c r="E26" s="11">
        <f>3536+6200</f>
        <v>9736</v>
      </c>
    </row>
    <row r="27" spans="1:5" ht="15.75" x14ac:dyDescent="0.25">
      <c r="A27" s="44"/>
      <c r="B27" s="47"/>
      <c r="C27" s="13" t="s">
        <v>169</v>
      </c>
      <c r="D27" s="9" t="s">
        <v>170</v>
      </c>
      <c r="E27" s="11">
        <v>3537</v>
      </c>
    </row>
    <row r="28" spans="1:5" ht="15.75" x14ac:dyDescent="0.25">
      <c r="A28" s="44"/>
      <c r="B28" s="47"/>
      <c r="C28" s="14" t="s">
        <v>30</v>
      </c>
      <c r="D28" s="9" t="s">
        <v>170</v>
      </c>
      <c r="E28" s="11">
        <f>13840+3000</f>
        <v>16840</v>
      </c>
    </row>
    <row r="29" spans="1:5" ht="15.75" x14ac:dyDescent="0.25">
      <c r="A29" s="44"/>
      <c r="B29" s="47"/>
      <c r="C29" s="15" t="s">
        <v>29</v>
      </c>
      <c r="D29" s="16" t="s">
        <v>11</v>
      </c>
      <c r="E29" s="11">
        <v>4450</v>
      </c>
    </row>
    <row r="30" spans="1:5" ht="15.75" x14ac:dyDescent="0.25">
      <c r="A30" s="44"/>
      <c r="B30" s="47"/>
      <c r="C30" s="15" t="s">
        <v>46</v>
      </c>
      <c r="D30" s="9" t="s">
        <v>11</v>
      </c>
      <c r="E30" s="11">
        <v>620</v>
      </c>
    </row>
    <row r="31" spans="1:5" ht="15.75" x14ac:dyDescent="0.25">
      <c r="A31" s="44"/>
      <c r="B31" s="47"/>
      <c r="C31" s="14" t="s">
        <v>18</v>
      </c>
      <c r="D31" s="9" t="s">
        <v>167</v>
      </c>
      <c r="E31" s="11">
        <v>1640</v>
      </c>
    </row>
    <row r="32" spans="1:5" ht="15.75" x14ac:dyDescent="0.25">
      <c r="A32" s="44">
        <v>4</v>
      </c>
      <c r="B32" s="46" t="s">
        <v>17</v>
      </c>
      <c r="C32" s="17" t="s">
        <v>29</v>
      </c>
      <c r="D32" s="18" t="s">
        <v>96</v>
      </c>
      <c r="E32" s="11">
        <v>15750</v>
      </c>
    </row>
    <row r="33" spans="1:5" ht="15.75" x14ac:dyDescent="0.25">
      <c r="A33" s="44"/>
      <c r="B33" s="46"/>
      <c r="C33" s="17" t="s">
        <v>18</v>
      </c>
      <c r="D33" s="18" t="s">
        <v>100</v>
      </c>
      <c r="E33" s="11">
        <f>26678.5+11639.8</f>
        <v>38318.300000000003</v>
      </c>
    </row>
    <row r="34" spans="1:5" ht="15.75" x14ac:dyDescent="0.25">
      <c r="A34" s="44"/>
      <c r="B34" s="46"/>
      <c r="C34" s="19" t="s">
        <v>60</v>
      </c>
      <c r="D34" s="20" t="s">
        <v>11</v>
      </c>
      <c r="E34" s="11">
        <f>15965.4+4533</f>
        <v>20498.400000000001</v>
      </c>
    </row>
    <row r="35" spans="1:5" ht="30" x14ac:dyDescent="0.25">
      <c r="A35" s="44"/>
      <c r="B35" s="46"/>
      <c r="C35" s="10" t="s">
        <v>41</v>
      </c>
      <c r="D35" s="10" t="s">
        <v>97</v>
      </c>
      <c r="E35" s="11">
        <v>8166.27</v>
      </c>
    </row>
    <row r="36" spans="1:5" x14ac:dyDescent="0.25">
      <c r="A36" s="21">
        <v>5</v>
      </c>
      <c r="B36" s="22" t="s">
        <v>26</v>
      </c>
      <c r="C36" s="7" t="s">
        <v>30</v>
      </c>
      <c r="D36" s="7" t="s">
        <v>25</v>
      </c>
      <c r="E36" s="8">
        <v>8017.1</v>
      </c>
    </row>
    <row r="37" spans="1:5" ht="30" x14ac:dyDescent="0.25">
      <c r="A37" s="44">
        <v>6</v>
      </c>
      <c r="B37" s="46" t="s">
        <v>27</v>
      </c>
      <c r="C37" s="10" t="s">
        <v>94</v>
      </c>
      <c r="D37" s="10" t="s">
        <v>22</v>
      </c>
      <c r="E37" s="11">
        <v>69455</v>
      </c>
    </row>
    <row r="38" spans="1:5" x14ac:dyDescent="0.25">
      <c r="A38" s="44"/>
      <c r="B38" s="46"/>
      <c r="C38" s="10" t="s">
        <v>95</v>
      </c>
      <c r="D38" s="10" t="s">
        <v>96</v>
      </c>
      <c r="E38" s="11">
        <v>454</v>
      </c>
    </row>
    <row r="39" spans="1:5" ht="30" x14ac:dyDescent="0.25">
      <c r="A39" s="44"/>
      <c r="B39" s="46"/>
      <c r="C39" s="10" t="s">
        <v>41</v>
      </c>
      <c r="D39" s="10" t="s">
        <v>97</v>
      </c>
      <c r="E39" s="11">
        <v>26199</v>
      </c>
    </row>
    <row r="40" spans="1:5" x14ac:dyDescent="0.25">
      <c r="A40" s="44"/>
      <c r="B40" s="46"/>
      <c r="C40" s="12" t="s">
        <v>29</v>
      </c>
      <c r="D40" s="10" t="s">
        <v>100</v>
      </c>
      <c r="E40" s="11">
        <v>3360</v>
      </c>
    </row>
    <row r="41" spans="1:5" x14ac:dyDescent="0.25">
      <c r="A41" s="44"/>
      <c r="B41" s="46"/>
      <c r="C41" s="10" t="s">
        <v>16</v>
      </c>
      <c r="D41" s="10" t="s">
        <v>173</v>
      </c>
      <c r="E41" s="11">
        <v>68094.8</v>
      </c>
    </row>
    <row r="42" spans="1:5" x14ac:dyDescent="0.25">
      <c r="A42" s="44"/>
      <c r="B42" s="46"/>
      <c r="C42" s="10" t="s">
        <v>107</v>
      </c>
      <c r="D42" s="10" t="s">
        <v>100</v>
      </c>
      <c r="E42" s="11">
        <v>17667</v>
      </c>
    </row>
    <row r="43" spans="1:5" x14ac:dyDescent="0.25">
      <c r="A43" s="44"/>
      <c r="B43" s="46"/>
      <c r="C43" s="10" t="s">
        <v>30</v>
      </c>
      <c r="D43" s="10" t="s">
        <v>100</v>
      </c>
      <c r="E43" s="11">
        <v>4413</v>
      </c>
    </row>
    <row r="44" spans="1:5" x14ac:dyDescent="0.25">
      <c r="A44" s="44">
        <v>7</v>
      </c>
      <c r="B44" s="47" t="s">
        <v>28</v>
      </c>
      <c r="C44" s="10" t="s">
        <v>116</v>
      </c>
      <c r="D44" s="10" t="s">
        <v>117</v>
      </c>
      <c r="E44" s="11">
        <v>353</v>
      </c>
    </row>
    <row r="45" spans="1:5" x14ac:dyDescent="0.25">
      <c r="A45" s="44"/>
      <c r="B45" s="47"/>
      <c r="C45" s="10" t="s">
        <v>18</v>
      </c>
      <c r="D45" s="10" t="s">
        <v>19</v>
      </c>
      <c r="E45" s="11">
        <v>365295</v>
      </c>
    </row>
    <row r="46" spans="1:5" x14ac:dyDescent="0.25">
      <c r="A46" s="44"/>
      <c r="B46" s="47"/>
      <c r="C46" s="10" t="s">
        <v>46</v>
      </c>
      <c r="D46" s="10" t="s">
        <v>11</v>
      </c>
      <c r="E46" s="11">
        <v>27169</v>
      </c>
    </row>
    <row r="47" spans="1:5" x14ac:dyDescent="0.25">
      <c r="A47" s="44"/>
      <c r="B47" s="47"/>
      <c r="C47" s="10" t="s">
        <v>29</v>
      </c>
      <c r="D47" s="10" t="s">
        <v>11</v>
      </c>
      <c r="E47" s="11">
        <v>53460</v>
      </c>
    </row>
    <row r="48" spans="1:5" x14ac:dyDescent="0.25">
      <c r="A48" s="44"/>
      <c r="B48" s="47"/>
      <c r="C48" s="10" t="s">
        <v>30</v>
      </c>
      <c r="D48" s="10" t="s">
        <v>20</v>
      </c>
      <c r="E48" s="11">
        <v>130449.7</v>
      </c>
    </row>
    <row r="49" spans="1:5" x14ac:dyDescent="0.25">
      <c r="A49" s="44"/>
      <c r="B49" s="47"/>
      <c r="C49" s="10" t="s">
        <v>91</v>
      </c>
      <c r="D49" s="10" t="s">
        <v>19</v>
      </c>
      <c r="E49" s="11">
        <v>8037</v>
      </c>
    </row>
    <row r="50" spans="1:5" x14ac:dyDescent="0.25">
      <c r="A50" s="44"/>
      <c r="B50" s="47"/>
      <c r="C50" s="10" t="s">
        <v>50</v>
      </c>
      <c r="D50" s="10" t="s">
        <v>118</v>
      </c>
      <c r="E50" s="11">
        <v>152186</v>
      </c>
    </row>
    <row r="51" spans="1:5" x14ac:dyDescent="0.25">
      <c r="A51" s="44"/>
      <c r="B51" s="47"/>
      <c r="C51" s="10" t="s">
        <v>40</v>
      </c>
      <c r="D51" s="10" t="s">
        <v>49</v>
      </c>
      <c r="E51" s="11">
        <v>116640.3</v>
      </c>
    </row>
    <row r="52" spans="1:5" x14ac:dyDescent="0.25">
      <c r="A52" s="44">
        <v>8</v>
      </c>
      <c r="B52" s="46" t="s">
        <v>32</v>
      </c>
      <c r="C52" s="23" t="s">
        <v>14</v>
      </c>
      <c r="D52" s="23" t="s">
        <v>176</v>
      </c>
      <c r="E52" s="11">
        <v>91249.5</v>
      </c>
    </row>
    <row r="53" spans="1:5" x14ac:dyDescent="0.25">
      <c r="A53" s="44"/>
      <c r="B53" s="46"/>
      <c r="C53" s="23" t="s">
        <v>41</v>
      </c>
      <c r="D53" s="23" t="s">
        <v>96</v>
      </c>
      <c r="E53" s="11">
        <v>157828.38</v>
      </c>
    </row>
    <row r="54" spans="1:5" x14ac:dyDescent="0.25">
      <c r="A54" s="44"/>
      <c r="B54" s="46"/>
      <c r="C54" s="23" t="s">
        <v>113</v>
      </c>
      <c r="D54" s="23" t="s">
        <v>114</v>
      </c>
      <c r="E54" s="11">
        <v>104000</v>
      </c>
    </row>
    <row r="55" spans="1:5" x14ac:dyDescent="0.25">
      <c r="A55" s="44"/>
      <c r="B55" s="46"/>
      <c r="C55" s="24" t="s">
        <v>18</v>
      </c>
      <c r="D55" s="23" t="s">
        <v>115</v>
      </c>
      <c r="E55" s="11">
        <v>11090.86</v>
      </c>
    </row>
    <row r="56" spans="1:5" x14ac:dyDescent="0.25">
      <c r="A56" s="44"/>
      <c r="B56" s="46"/>
      <c r="C56" s="24" t="s">
        <v>46</v>
      </c>
      <c r="D56" s="23" t="s">
        <v>174</v>
      </c>
      <c r="E56" s="11">
        <v>4686.4799999999996</v>
      </c>
    </row>
    <row r="57" spans="1:5" x14ac:dyDescent="0.25">
      <c r="A57" s="44"/>
      <c r="B57" s="46"/>
      <c r="C57" s="24" t="s">
        <v>175</v>
      </c>
      <c r="D57" s="23" t="s">
        <v>174</v>
      </c>
      <c r="E57" s="11">
        <v>36930</v>
      </c>
    </row>
    <row r="58" spans="1:5" ht="30" x14ac:dyDescent="0.25">
      <c r="A58" s="44">
        <v>9</v>
      </c>
      <c r="B58" s="48" t="s">
        <v>35</v>
      </c>
      <c r="C58" s="10" t="s">
        <v>94</v>
      </c>
      <c r="D58" s="10" t="s">
        <v>22</v>
      </c>
      <c r="E58" s="11">
        <v>86961.52</v>
      </c>
    </row>
    <row r="59" spans="1:5" x14ac:dyDescent="0.25">
      <c r="A59" s="44"/>
      <c r="B59" s="48"/>
      <c r="C59" s="10" t="s">
        <v>95</v>
      </c>
      <c r="D59" s="10" t="s">
        <v>96</v>
      </c>
      <c r="E59" s="11">
        <f>450+940+1619.42</f>
        <v>3009.42</v>
      </c>
    </row>
    <row r="60" spans="1:5" ht="30" x14ac:dyDescent="0.25">
      <c r="A60" s="44"/>
      <c r="B60" s="48"/>
      <c r="C60" s="10" t="s">
        <v>41</v>
      </c>
      <c r="D60" s="10" t="s">
        <v>97</v>
      </c>
      <c r="E60" s="11">
        <f>994.6+16465+81457.25</f>
        <v>98916.85</v>
      </c>
    </row>
    <row r="61" spans="1:5" x14ac:dyDescent="0.25">
      <c r="A61" s="44"/>
      <c r="B61" s="48"/>
      <c r="C61" s="12" t="s">
        <v>36</v>
      </c>
      <c r="D61" s="10" t="s">
        <v>96</v>
      </c>
      <c r="E61" s="11">
        <v>94610.4</v>
      </c>
    </row>
    <row r="62" spans="1:5" ht="30" x14ac:dyDescent="0.25">
      <c r="A62" s="44"/>
      <c r="B62" s="48"/>
      <c r="C62" s="10" t="s">
        <v>14</v>
      </c>
      <c r="D62" s="10" t="s">
        <v>22</v>
      </c>
      <c r="E62" s="11">
        <f>65717.41+1380</f>
        <v>67097.41</v>
      </c>
    </row>
    <row r="63" spans="1:5" ht="30" x14ac:dyDescent="0.25">
      <c r="A63" s="44">
        <v>10</v>
      </c>
      <c r="B63" s="46" t="s">
        <v>37</v>
      </c>
      <c r="C63" s="10" t="s">
        <v>14</v>
      </c>
      <c r="D63" s="10" t="s">
        <v>22</v>
      </c>
      <c r="E63" s="11">
        <v>20242.77</v>
      </c>
    </row>
    <row r="64" spans="1:5" x14ac:dyDescent="0.25">
      <c r="A64" s="44"/>
      <c r="B64" s="46"/>
      <c r="C64" s="10" t="s">
        <v>120</v>
      </c>
      <c r="D64" s="10" t="s">
        <v>100</v>
      </c>
      <c r="E64" s="11">
        <v>75254.84</v>
      </c>
    </row>
    <row r="65" spans="1:5" x14ac:dyDescent="0.25">
      <c r="A65" s="44"/>
      <c r="B65" s="46"/>
      <c r="C65" s="10" t="s">
        <v>41</v>
      </c>
      <c r="D65" s="10" t="s">
        <v>74</v>
      </c>
      <c r="E65" s="11">
        <v>435021.9</v>
      </c>
    </row>
    <row r="66" spans="1:5" x14ac:dyDescent="0.25">
      <c r="A66" s="44"/>
      <c r="B66" s="46"/>
      <c r="C66" s="12" t="s">
        <v>121</v>
      </c>
      <c r="D66" s="10" t="s">
        <v>100</v>
      </c>
      <c r="E66" s="11">
        <v>28000</v>
      </c>
    </row>
    <row r="67" spans="1:5" x14ac:dyDescent="0.25">
      <c r="A67" s="44"/>
      <c r="B67" s="46"/>
      <c r="C67" s="10" t="s">
        <v>107</v>
      </c>
      <c r="D67" s="10" t="s">
        <v>100</v>
      </c>
      <c r="E67" s="11">
        <v>19235.57</v>
      </c>
    </row>
    <row r="68" spans="1:5" x14ac:dyDescent="0.25">
      <c r="A68" s="44"/>
      <c r="B68" s="46"/>
      <c r="C68" s="10" t="s">
        <v>30</v>
      </c>
      <c r="D68" s="10" t="s">
        <v>100</v>
      </c>
      <c r="E68" s="11">
        <v>145778.51</v>
      </c>
    </row>
    <row r="69" spans="1:5" x14ac:dyDescent="0.25">
      <c r="A69" s="44"/>
      <c r="B69" s="46"/>
      <c r="C69" s="10" t="s">
        <v>171</v>
      </c>
      <c r="D69" s="10" t="s">
        <v>100</v>
      </c>
      <c r="E69" s="11">
        <v>30000</v>
      </c>
    </row>
    <row r="70" spans="1:5" x14ac:dyDescent="0.25">
      <c r="A70" s="44"/>
      <c r="B70" s="46"/>
      <c r="C70" s="10" t="s">
        <v>217</v>
      </c>
      <c r="D70" s="10" t="s">
        <v>100</v>
      </c>
      <c r="E70" s="11">
        <v>29876</v>
      </c>
    </row>
    <row r="71" spans="1:5" x14ac:dyDescent="0.25">
      <c r="A71" s="44"/>
      <c r="B71" s="46"/>
      <c r="C71" s="10" t="s">
        <v>110</v>
      </c>
      <c r="D71" s="10" t="s">
        <v>202</v>
      </c>
      <c r="E71" s="11">
        <v>5488.92</v>
      </c>
    </row>
    <row r="72" spans="1:5" x14ac:dyDescent="0.25">
      <c r="A72" s="44"/>
      <c r="B72" s="46"/>
      <c r="C72" s="10" t="s">
        <v>29</v>
      </c>
      <c r="D72" s="10" t="s">
        <v>218</v>
      </c>
      <c r="E72" s="11">
        <v>1508.16</v>
      </c>
    </row>
    <row r="73" spans="1:5" x14ac:dyDescent="0.25">
      <c r="A73" s="44">
        <v>11</v>
      </c>
      <c r="B73" s="48" t="s">
        <v>38</v>
      </c>
      <c r="C73" s="25" t="s">
        <v>18</v>
      </c>
      <c r="D73" s="25" t="s">
        <v>39</v>
      </c>
      <c r="E73" s="11">
        <v>16927.5</v>
      </c>
    </row>
    <row r="74" spans="1:5" x14ac:dyDescent="0.25">
      <c r="A74" s="44"/>
      <c r="B74" s="48"/>
      <c r="C74" s="10" t="s">
        <v>108</v>
      </c>
      <c r="D74" s="10" t="s">
        <v>215</v>
      </c>
      <c r="E74" s="11">
        <v>69455</v>
      </c>
    </row>
    <row r="75" spans="1:5" x14ac:dyDescent="0.25">
      <c r="A75" s="44"/>
      <c r="B75" s="48"/>
      <c r="C75" s="10" t="s">
        <v>41</v>
      </c>
      <c r="D75" s="10" t="s">
        <v>74</v>
      </c>
      <c r="E75" s="11">
        <v>6968.5</v>
      </c>
    </row>
    <row r="76" spans="1:5" ht="18.75" customHeight="1" x14ac:dyDescent="0.25">
      <c r="A76" s="44"/>
      <c r="B76" s="48"/>
      <c r="C76" s="10" t="s">
        <v>109</v>
      </c>
      <c r="D76" s="10" t="s">
        <v>96</v>
      </c>
      <c r="E76" s="11">
        <v>200</v>
      </c>
    </row>
    <row r="77" spans="1:5" x14ac:dyDescent="0.25">
      <c r="A77" s="44"/>
      <c r="B77" s="48"/>
      <c r="C77" s="12" t="s">
        <v>50</v>
      </c>
      <c r="D77" s="10" t="s">
        <v>96</v>
      </c>
      <c r="E77" s="11">
        <v>10583.04</v>
      </c>
    </row>
    <row r="78" spans="1:5" x14ac:dyDescent="0.25">
      <c r="A78" s="44"/>
      <c r="B78" s="48"/>
      <c r="C78" s="10" t="s">
        <v>30</v>
      </c>
      <c r="D78" s="10" t="s">
        <v>100</v>
      </c>
      <c r="E78" s="11">
        <v>22788.12</v>
      </c>
    </row>
    <row r="79" spans="1:5" x14ac:dyDescent="0.25">
      <c r="A79" s="44"/>
      <c r="B79" s="48"/>
      <c r="C79" s="10" t="s">
        <v>110</v>
      </c>
      <c r="D79" s="10" t="s">
        <v>31</v>
      </c>
      <c r="E79" s="11">
        <v>1450</v>
      </c>
    </row>
    <row r="80" spans="1:5" x14ac:dyDescent="0.25">
      <c r="A80" s="44"/>
      <c r="B80" s="48"/>
      <c r="C80" s="10" t="s">
        <v>46</v>
      </c>
      <c r="D80" s="10" t="s">
        <v>111</v>
      </c>
      <c r="E80" s="11">
        <v>160</v>
      </c>
    </row>
    <row r="81" spans="1:5" x14ac:dyDescent="0.25">
      <c r="A81" s="44"/>
      <c r="B81" s="48"/>
      <c r="C81" s="10" t="s">
        <v>112</v>
      </c>
      <c r="D81" s="10" t="s">
        <v>31</v>
      </c>
      <c r="E81" s="11">
        <v>5040</v>
      </c>
    </row>
    <row r="82" spans="1:5" ht="18.75" customHeight="1" x14ac:dyDescent="0.25">
      <c r="A82" s="44"/>
      <c r="B82" s="48"/>
      <c r="C82" s="10" t="s">
        <v>40</v>
      </c>
      <c r="D82" s="10" t="s">
        <v>31</v>
      </c>
      <c r="E82" s="11">
        <v>493488.38</v>
      </c>
    </row>
    <row r="83" spans="1:5" x14ac:dyDescent="0.25">
      <c r="A83" s="45">
        <v>12</v>
      </c>
      <c r="B83" s="45" t="s">
        <v>44</v>
      </c>
      <c r="C83" s="10" t="s">
        <v>46</v>
      </c>
      <c r="D83" s="10" t="s">
        <v>11</v>
      </c>
      <c r="E83" s="11">
        <v>10610</v>
      </c>
    </row>
    <row r="84" spans="1:5" x14ac:dyDescent="0.25">
      <c r="A84" s="45"/>
      <c r="B84" s="45"/>
      <c r="C84" s="10" t="s">
        <v>41</v>
      </c>
      <c r="D84" s="10" t="s">
        <v>20</v>
      </c>
      <c r="E84" s="11">
        <v>121332.79</v>
      </c>
    </row>
    <row r="85" spans="1:5" x14ac:dyDescent="0.25">
      <c r="A85" s="45"/>
      <c r="B85" s="45"/>
      <c r="C85" s="10" t="s">
        <v>18</v>
      </c>
      <c r="D85" s="10" t="s">
        <v>19</v>
      </c>
      <c r="E85" s="11">
        <v>90</v>
      </c>
    </row>
    <row r="86" spans="1:5" x14ac:dyDescent="0.25">
      <c r="A86" s="45"/>
      <c r="B86" s="45"/>
      <c r="C86" s="10" t="s">
        <v>33</v>
      </c>
      <c r="D86" s="10" t="s">
        <v>215</v>
      </c>
      <c r="E86" s="11">
        <v>2650</v>
      </c>
    </row>
    <row r="87" spans="1:5" x14ac:dyDescent="0.25">
      <c r="A87" s="45"/>
      <c r="B87" s="45"/>
      <c r="C87" s="10" t="s">
        <v>42</v>
      </c>
      <c r="D87" s="10" t="s">
        <v>43</v>
      </c>
      <c r="E87" s="11">
        <v>16987.2</v>
      </c>
    </row>
    <row r="88" spans="1:5" x14ac:dyDescent="0.25">
      <c r="A88" s="45"/>
      <c r="B88" s="45"/>
      <c r="C88" s="10" t="s">
        <v>30</v>
      </c>
      <c r="D88" s="10" t="s">
        <v>126</v>
      </c>
      <c r="E88" s="11">
        <v>93997.63</v>
      </c>
    </row>
    <row r="89" spans="1:5" x14ac:dyDescent="0.25">
      <c r="A89" s="45"/>
      <c r="B89" s="45"/>
      <c r="C89" s="10" t="s">
        <v>40</v>
      </c>
      <c r="D89" s="10" t="s">
        <v>49</v>
      </c>
      <c r="E89" s="11">
        <v>5115</v>
      </c>
    </row>
    <row r="90" spans="1:5" x14ac:dyDescent="0.25">
      <c r="A90" s="45"/>
      <c r="B90" s="45"/>
      <c r="C90" s="10" t="s">
        <v>29</v>
      </c>
      <c r="D90" s="10" t="s">
        <v>186</v>
      </c>
      <c r="E90" s="11">
        <v>4283</v>
      </c>
    </row>
    <row r="91" spans="1:5" x14ac:dyDescent="0.25">
      <c r="A91" s="44">
        <v>13</v>
      </c>
      <c r="B91" s="47" t="s">
        <v>45</v>
      </c>
      <c r="C91" s="26" t="s">
        <v>46</v>
      </c>
      <c r="D91" s="26" t="s">
        <v>47</v>
      </c>
      <c r="E91" s="11">
        <v>4265.68</v>
      </c>
    </row>
    <row r="92" spans="1:5" x14ac:dyDescent="0.25">
      <c r="A92" s="44"/>
      <c r="B92" s="47"/>
      <c r="C92" s="26" t="s">
        <v>48</v>
      </c>
      <c r="D92" s="26" t="s">
        <v>49</v>
      </c>
      <c r="E92" s="11">
        <v>85700</v>
      </c>
    </row>
    <row r="93" spans="1:5" x14ac:dyDescent="0.25">
      <c r="A93" s="44"/>
      <c r="B93" s="47"/>
      <c r="C93" s="10" t="s">
        <v>30</v>
      </c>
      <c r="D93" s="26" t="s">
        <v>100</v>
      </c>
      <c r="E93" s="11">
        <v>33989.17</v>
      </c>
    </row>
    <row r="94" spans="1:5" x14ac:dyDescent="0.25">
      <c r="A94" s="44"/>
      <c r="B94" s="47"/>
      <c r="C94" s="27" t="s">
        <v>50</v>
      </c>
      <c r="D94" s="26" t="s">
        <v>100</v>
      </c>
      <c r="E94" s="11">
        <v>4402</v>
      </c>
    </row>
    <row r="95" spans="1:5" x14ac:dyDescent="0.25">
      <c r="A95" s="44"/>
      <c r="B95" s="47"/>
      <c r="C95" s="26" t="s">
        <v>16</v>
      </c>
      <c r="D95" s="26" t="s">
        <v>100</v>
      </c>
      <c r="E95" s="11">
        <v>744664.29</v>
      </c>
    </row>
    <row r="96" spans="1:5" x14ac:dyDescent="0.25">
      <c r="A96" s="44">
        <v>14</v>
      </c>
      <c r="B96" s="44" t="s">
        <v>52</v>
      </c>
      <c r="C96" s="26" t="s">
        <v>120</v>
      </c>
      <c r="D96" s="26" t="s">
        <v>51</v>
      </c>
      <c r="E96" s="11">
        <v>168182.76</v>
      </c>
    </row>
    <row r="97" spans="1:5" x14ac:dyDescent="0.25">
      <c r="A97" s="44"/>
      <c r="B97" s="44"/>
      <c r="C97" s="26" t="s">
        <v>30</v>
      </c>
      <c r="D97" s="26" t="s">
        <v>126</v>
      </c>
      <c r="E97" s="11">
        <v>272259.51</v>
      </c>
    </row>
    <row r="98" spans="1:5" x14ac:dyDescent="0.25">
      <c r="A98" s="44"/>
      <c r="B98" s="44"/>
      <c r="C98" s="26" t="s">
        <v>48</v>
      </c>
      <c r="D98" s="26" t="s">
        <v>103</v>
      </c>
      <c r="E98" s="11">
        <f>4822+2440+5420+2034+196</f>
        <v>14912</v>
      </c>
    </row>
    <row r="99" spans="1:5" x14ac:dyDescent="0.25">
      <c r="A99" s="44"/>
      <c r="B99" s="44"/>
      <c r="C99" s="26" t="s">
        <v>104</v>
      </c>
      <c r="D99" s="26" t="s">
        <v>105</v>
      </c>
      <c r="E99" s="11">
        <f>2470+912</f>
        <v>3382</v>
      </c>
    </row>
    <row r="100" spans="1:5" x14ac:dyDescent="0.25">
      <c r="A100" s="44"/>
      <c r="B100" s="44"/>
      <c r="C100" s="26" t="s">
        <v>106</v>
      </c>
      <c r="D100" s="26" t="s">
        <v>105</v>
      </c>
      <c r="E100" s="11">
        <v>76640</v>
      </c>
    </row>
    <row r="101" spans="1:5" x14ac:dyDescent="0.25">
      <c r="A101" s="44">
        <v>15</v>
      </c>
      <c r="B101" s="44" t="s">
        <v>53</v>
      </c>
      <c r="C101" s="7" t="s">
        <v>14</v>
      </c>
      <c r="D101" s="7" t="s">
        <v>204</v>
      </c>
      <c r="E101" s="8">
        <v>10538</v>
      </c>
    </row>
    <row r="102" spans="1:5" x14ac:dyDescent="0.25">
      <c r="A102" s="44"/>
      <c r="B102" s="44"/>
      <c r="C102" s="7" t="s">
        <v>46</v>
      </c>
      <c r="D102" s="26" t="s">
        <v>105</v>
      </c>
      <c r="E102" s="8">
        <v>138</v>
      </c>
    </row>
    <row r="103" spans="1:5" ht="15.75" x14ac:dyDescent="0.25">
      <c r="A103" s="44"/>
      <c r="B103" s="44"/>
      <c r="C103" s="7" t="s">
        <v>120</v>
      </c>
      <c r="D103" s="18" t="s">
        <v>100</v>
      </c>
      <c r="E103" s="8">
        <v>32685</v>
      </c>
    </row>
    <row r="104" spans="1:5" x14ac:dyDescent="0.25">
      <c r="A104" s="44"/>
      <c r="B104" s="44"/>
      <c r="C104" s="7" t="s">
        <v>30</v>
      </c>
      <c r="D104" s="28" t="s">
        <v>54</v>
      </c>
      <c r="E104" s="8">
        <v>17349</v>
      </c>
    </row>
    <row r="105" spans="1:5" ht="15.75" x14ac:dyDescent="0.25">
      <c r="A105" s="44">
        <v>16</v>
      </c>
      <c r="B105" s="46" t="s">
        <v>55</v>
      </c>
      <c r="C105" s="18" t="s">
        <v>18</v>
      </c>
      <c r="D105" s="18" t="s">
        <v>201</v>
      </c>
      <c r="E105" s="8">
        <f>884.91</f>
        <v>884.91</v>
      </c>
    </row>
    <row r="106" spans="1:5" ht="15.75" x14ac:dyDescent="0.25">
      <c r="A106" s="44"/>
      <c r="B106" s="46"/>
      <c r="C106" s="18" t="s">
        <v>46</v>
      </c>
      <c r="D106" s="18" t="s">
        <v>11</v>
      </c>
      <c r="E106" s="8">
        <v>0</v>
      </c>
    </row>
    <row r="107" spans="1:5" ht="15.75" x14ac:dyDescent="0.25">
      <c r="A107" s="44"/>
      <c r="B107" s="46"/>
      <c r="C107" s="18" t="s">
        <v>41</v>
      </c>
      <c r="D107" s="18" t="s">
        <v>203</v>
      </c>
      <c r="E107" s="8">
        <f>19195+74190.79+92198.25</f>
        <v>185584.03999999998</v>
      </c>
    </row>
    <row r="108" spans="1:5" ht="15.75" x14ac:dyDescent="0.25">
      <c r="A108" s="44"/>
      <c r="B108" s="46"/>
      <c r="C108" s="18" t="s">
        <v>29</v>
      </c>
      <c r="D108" s="18" t="s">
        <v>11</v>
      </c>
      <c r="E108" s="8">
        <v>8000</v>
      </c>
    </row>
    <row r="109" spans="1:5" ht="15.75" x14ac:dyDescent="0.25">
      <c r="A109" s="44"/>
      <c r="B109" s="46"/>
      <c r="C109" s="18" t="s">
        <v>50</v>
      </c>
      <c r="D109" s="18" t="s">
        <v>203</v>
      </c>
      <c r="E109" s="8">
        <v>2200</v>
      </c>
    </row>
    <row r="110" spans="1:5" ht="15.75" x14ac:dyDescent="0.25">
      <c r="A110" s="44"/>
      <c r="B110" s="46"/>
      <c r="C110" s="18" t="s">
        <v>40</v>
      </c>
      <c r="D110" s="18" t="s">
        <v>49</v>
      </c>
      <c r="E110" s="8">
        <f>6063+3105</f>
        <v>9168</v>
      </c>
    </row>
    <row r="111" spans="1:5" ht="15.75" x14ac:dyDescent="0.25">
      <c r="A111" s="44"/>
      <c r="B111" s="46"/>
      <c r="C111" s="18" t="s">
        <v>91</v>
      </c>
      <c r="D111" s="18" t="s">
        <v>19</v>
      </c>
      <c r="E111" s="8">
        <v>0</v>
      </c>
    </row>
    <row r="112" spans="1:5" ht="15.75" x14ac:dyDescent="0.25">
      <c r="A112" s="44"/>
      <c r="B112" s="46"/>
      <c r="C112" s="18" t="s">
        <v>56</v>
      </c>
      <c r="D112" s="18" t="s">
        <v>57</v>
      </c>
      <c r="E112" s="8">
        <f>1650+2500+6850</f>
        <v>11000</v>
      </c>
    </row>
    <row r="113" spans="1:5" ht="18.75" customHeight="1" x14ac:dyDescent="0.25">
      <c r="A113" s="44">
        <v>17</v>
      </c>
      <c r="B113" s="46" t="s">
        <v>58</v>
      </c>
      <c r="C113" s="18" t="s">
        <v>59</v>
      </c>
      <c r="D113" s="18" t="s">
        <v>74</v>
      </c>
      <c r="E113" s="8">
        <v>77527</v>
      </c>
    </row>
    <row r="114" spans="1:5" ht="18.75" customHeight="1" x14ac:dyDescent="0.25">
      <c r="A114" s="44"/>
      <c r="B114" s="46"/>
      <c r="C114" s="18" t="s">
        <v>145</v>
      </c>
      <c r="D114" s="18" t="s">
        <v>146</v>
      </c>
      <c r="E114" s="8">
        <v>33822</v>
      </c>
    </row>
    <row r="115" spans="1:5" ht="18.75" customHeight="1" x14ac:dyDescent="0.25">
      <c r="A115" s="44"/>
      <c r="B115" s="46"/>
      <c r="C115" s="18" t="s">
        <v>14</v>
      </c>
      <c r="D115" s="18" t="s">
        <v>147</v>
      </c>
      <c r="E115" s="8">
        <v>2979</v>
      </c>
    </row>
    <row r="116" spans="1:5" ht="18.75" customHeight="1" x14ac:dyDescent="0.25">
      <c r="A116" s="44"/>
      <c r="B116" s="46"/>
      <c r="C116" s="18" t="s">
        <v>148</v>
      </c>
      <c r="D116" s="18" t="s">
        <v>149</v>
      </c>
      <c r="E116" s="8">
        <v>162659.65</v>
      </c>
    </row>
    <row r="117" spans="1:5" ht="18.75" customHeight="1" x14ac:dyDescent="0.25">
      <c r="A117" s="44"/>
      <c r="B117" s="46"/>
      <c r="C117" s="18" t="s">
        <v>63</v>
      </c>
      <c r="D117" s="18" t="s">
        <v>100</v>
      </c>
      <c r="E117" s="8">
        <v>18676</v>
      </c>
    </row>
    <row r="118" spans="1:5" ht="18.75" customHeight="1" x14ac:dyDescent="0.25">
      <c r="A118" s="44"/>
      <c r="B118" s="46"/>
      <c r="C118" s="18" t="s">
        <v>56</v>
      </c>
      <c r="D118" s="18" t="s">
        <v>150</v>
      </c>
      <c r="E118" s="8">
        <v>300</v>
      </c>
    </row>
    <row r="119" spans="1:5" x14ac:dyDescent="0.25">
      <c r="A119" s="44">
        <v>18</v>
      </c>
      <c r="B119" s="46" t="s">
        <v>62</v>
      </c>
      <c r="C119" s="7" t="s">
        <v>29</v>
      </c>
      <c r="D119" s="7" t="s">
        <v>141</v>
      </c>
      <c r="E119" s="8">
        <v>27113</v>
      </c>
    </row>
    <row r="120" spans="1:5" x14ac:dyDescent="0.25">
      <c r="A120" s="44"/>
      <c r="B120" s="46"/>
      <c r="C120" s="7" t="s">
        <v>142</v>
      </c>
      <c r="D120" s="7" t="s">
        <v>180</v>
      </c>
      <c r="E120" s="8">
        <v>351408.67</v>
      </c>
    </row>
    <row r="121" spans="1:5" x14ac:dyDescent="0.25">
      <c r="A121" s="44"/>
      <c r="B121" s="46"/>
      <c r="C121" s="7" t="s">
        <v>60</v>
      </c>
      <c r="D121" s="7" t="s">
        <v>61</v>
      </c>
      <c r="E121" s="8">
        <v>17100.099999999999</v>
      </c>
    </row>
    <row r="122" spans="1:5" x14ac:dyDescent="0.25">
      <c r="A122" s="44"/>
      <c r="B122" s="46"/>
      <c r="C122" s="7" t="s">
        <v>207</v>
      </c>
      <c r="D122" s="7" t="s">
        <v>205</v>
      </c>
      <c r="E122" s="8">
        <v>12500</v>
      </c>
    </row>
    <row r="123" spans="1:5" x14ac:dyDescent="0.25">
      <c r="A123" s="44"/>
      <c r="B123" s="46"/>
      <c r="C123" s="7" t="s">
        <v>50</v>
      </c>
      <c r="D123" s="7" t="s">
        <v>205</v>
      </c>
      <c r="E123" s="8">
        <v>84</v>
      </c>
    </row>
    <row r="124" spans="1:5" x14ac:dyDescent="0.25">
      <c r="A124" s="44"/>
      <c r="B124" s="46"/>
      <c r="C124" s="7" t="s">
        <v>178</v>
      </c>
      <c r="D124" s="7" t="s">
        <v>179</v>
      </c>
      <c r="E124" s="8">
        <v>400.04</v>
      </c>
    </row>
    <row r="125" spans="1:5" x14ac:dyDescent="0.25">
      <c r="A125" s="44"/>
      <c r="B125" s="46"/>
      <c r="C125" s="7" t="s">
        <v>30</v>
      </c>
      <c r="D125" s="7" t="s">
        <v>179</v>
      </c>
      <c r="E125" s="8">
        <v>18565</v>
      </c>
    </row>
    <row r="126" spans="1:5" x14ac:dyDescent="0.25">
      <c r="A126" s="44"/>
      <c r="B126" s="46"/>
      <c r="C126" s="7" t="s">
        <v>206</v>
      </c>
      <c r="D126" s="7" t="s">
        <v>205</v>
      </c>
      <c r="E126" s="8">
        <v>7186</v>
      </c>
    </row>
    <row r="127" spans="1:5" x14ac:dyDescent="0.25">
      <c r="A127" s="44"/>
      <c r="B127" s="46"/>
      <c r="C127" s="7" t="s">
        <v>14</v>
      </c>
      <c r="D127" s="7" t="s">
        <v>143</v>
      </c>
      <c r="E127" s="8">
        <v>22531.599999999999</v>
      </c>
    </row>
    <row r="128" spans="1:5" ht="30" x14ac:dyDescent="0.25">
      <c r="A128" s="44">
        <v>19</v>
      </c>
      <c r="B128" s="46" t="s">
        <v>64</v>
      </c>
      <c r="C128" s="7" t="s">
        <v>63</v>
      </c>
      <c r="D128" s="7" t="s">
        <v>152</v>
      </c>
      <c r="E128" s="8">
        <v>62538</v>
      </c>
    </row>
    <row r="129" spans="1:5" ht="30" x14ac:dyDescent="0.25">
      <c r="A129" s="44"/>
      <c r="B129" s="46"/>
      <c r="C129" s="7" t="s">
        <v>120</v>
      </c>
      <c r="D129" s="7" t="s">
        <v>152</v>
      </c>
      <c r="E129" s="8">
        <v>272662.32</v>
      </c>
    </row>
    <row r="130" spans="1:5" ht="30" x14ac:dyDescent="0.25">
      <c r="A130" s="44"/>
      <c r="B130" s="46"/>
      <c r="C130" s="7" t="s">
        <v>153</v>
      </c>
      <c r="D130" s="7" t="s">
        <v>152</v>
      </c>
      <c r="E130" s="8">
        <v>25700</v>
      </c>
    </row>
    <row r="131" spans="1:5" ht="30" x14ac:dyDescent="0.25">
      <c r="A131" s="44"/>
      <c r="B131" s="46"/>
      <c r="C131" s="7" t="s">
        <v>154</v>
      </c>
      <c r="D131" s="7" t="s">
        <v>152</v>
      </c>
      <c r="E131" s="8">
        <v>59472</v>
      </c>
    </row>
    <row r="132" spans="1:5" ht="30" x14ac:dyDescent="0.25">
      <c r="A132" s="44"/>
      <c r="B132" s="46"/>
      <c r="C132" s="7" t="s">
        <v>145</v>
      </c>
      <c r="D132" s="7" t="s">
        <v>152</v>
      </c>
      <c r="E132" s="8">
        <v>5000</v>
      </c>
    </row>
    <row r="133" spans="1:5" ht="30" x14ac:dyDescent="0.25">
      <c r="A133" s="44"/>
      <c r="B133" s="46"/>
      <c r="C133" s="7" t="s">
        <v>129</v>
      </c>
      <c r="D133" s="7" t="s">
        <v>152</v>
      </c>
      <c r="E133" s="8">
        <v>6088</v>
      </c>
    </row>
    <row r="134" spans="1:5" x14ac:dyDescent="0.25">
      <c r="A134" s="44">
        <v>20</v>
      </c>
      <c r="B134" s="44" t="s">
        <v>65</v>
      </c>
      <c r="C134" s="10" t="s">
        <v>16</v>
      </c>
      <c r="D134" s="10" t="s">
        <v>100</v>
      </c>
      <c r="E134" s="11">
        <v>296988.32</v>
      </c>
    </row>
    <row r="135" spans="1:5" x14ac:dyDescent="0.25">
      <c r="A135" s="44"/>
      <c r="B135" s="44"/>
      <c r="C135" s="10" t="s">
        <v>41</v>
      </c>
      <c r="D135" s="10" t="s">
        <v>74</v>
      </c>
      <c r="E135" s="11">
        <v>96666.22</v>
      </c>
    </row>
    <row r="136" spans="1:5" x14ac:dyDescent="0.25">
      <c r="A136" s="44"/>
      <c r="B136" s="44"/>
      <c r="C136" s="10" t="s">
        <v>191</v>
      </c>
      <c r="D136" s="10" t="s">
        <v>100</v>
      </c>
      <c r="E136" s="11">
        <v>4800</v>
      </c>
    </row>
    <row r="137" spans="1:5" x14ac:dyDescent="0.25">
      <c r="A137" s="44"/>
      <c r="B137" s="44"/>
      <c r="C137" s="10" t="s">
        <v>193</v>
      </c>
      <c r="D137" s="10" t="s">
        <v>100</v>
      </c>
      <c r="E137" s="11">
        <v>35000</v>
      </c>
    </row>
    <row r="138" spans="1:5" x14ac:dyDescent="0.25">
      <c r="A138" s="44"/>
      <c r="B138" s="44"/>
      <c r="C138" s="10" t="s">
        <v>192</v>
      </c>
      <c r="D138" s="10" t="s">
        <v>100</v>
      </c>
      <c r="E138" s="11">
        <v>26985</v>
      </c>
    </row>
    <row r="139" spans="1:5" ht="18.75" customHeight="1" x14ac:dyDescent="0.25">
      <c r="A139" s="44">
        <v>21</v>
      </c>
      <c r="B139" s="46" t="s">
        <v>66</v>
      </c>
      <c r="C139" s="10" t="s">
        <v>101</v>
      </c>
      <c r="D139" s="10" t="s">
        <v>100</v>
      </c>
      <c r="E139" s="11">
        <v>15000</v>
      </c>
    </row>
    <row r="140" spans="1:5" x14ac:dyDescent="0.25">
      <c r="A140" s="44"/>
      <c r="B140" s="46"/>
      <c r="C140" s="10" t="s">
        <v>46</v>
      </c>
      <c r="D140" s="10" t="s">
        <v>219</v>
      </c>
      <c r="E140" s="11">
        <v>5279</v>
      </c>
    </row>
    <row r="141" spans="1:5" x14ac:dyDescent="0.25">
      <c r="A141" s="44"/>
      <c r="B141" s="46"/>
      <c r="C141" s="10" t="s">
        <v>102</v>
      </c>
      <c r="D141" s="10" t="s">
        <v>100</v>
      </c>
      <c r="E141" s="11">
        <f>212835.57-2000+315+141204.01</f>
        <v>352354.58</v>
      </c>
    </row>
    <row r="142" spans="1:5" x14ac:dyDescent="0.25">
      <c r="A142" s="44"/>
      <c r="B142" s="46"/>
      <c r="C142" s="10" t="s">
        <v>41</v>
      </c>
      <c r="D142" s="10" t="s">
        <v>74</v>
      </c>
      <c r="E142" s="11">
        <f>169510.8+20000+32118.99-0.37</f>
        <v>221629.41999999998</v>
      </c>
    </row>
    <row r="143" spans="1:5" ht="18.75" customHeight="1" x14ac:dyDescent="0.25">
      <c r="A143" s="44"/>
      <c r="B143" s="46"/>
      <c r="C143" s="12" t="s">
        <v>29</v>
      </c>
      <c r="D143" s="10" t="s">
        <v>96</v>
      </c>
      <c r="E143" s="11">
        <v>30000</v>
      </c>
    </row>
    <row r="144" spans="1:5" x14ac:dyDescent="0.25">
      <c r="A144" s="44"/>
      <c r="B144" s="46"/>
      <c r="C144" s="10" t="s">
        <v>48</v>
      </c>
      <c r="D144" s="10" t="s">
        <v>100</v>
      </c>
      <c r="E144" s="11">
        <f>55000+6389</f>
        <v>61389</v>
      </c>
    </row>
    <row r="145" spans="1:5" ht="15.75" x14ac:dyDescent="0.25">
      <c r="A145" s="44">
        <v>22</v>
      </c>
      <c r="B145" s="44" t="s">
        <v>68</v>
      </c>
      <c r="C145" s="17" t="s">
        <v>102</v>
      </c>
      <c r="D145" s="17" t="s">
        <v>135</v>
      </c>
      <c r="E145" s="11">
        <f>5227.2+4661621.28</f>
        <v>4666848.4800000004</v>
      </c>
    </row>
    <row r="146" spans="1:5" ht="15.75" x14ac:dyDescent="0.25">
      <c r="A146" s="44"/>
      <c r="B146" s="44"/>
      <c r="C146" s="17" t="s">
        <v>136</v>
      </c>
      <c r="D146" s="17" t="s">
        <v>135</v>
      </c>
      <c r="E146" s="11">
        <f>20708+14026+4239+5070+9045+8332.5</f>
        <v>61420.5</v>
      </c>
    </row>
    <row r="147" spans="1:5" ht="15.75" x14ac:dyDescent="0.25">
      <c r="A147" s="44"/>
      <c r="B147" s="44"/>
      <c r="C147" s="17" t="s">
        <v>41</v>
      </c>
      <c r="D147" s="17" t="s">
        <v>74</v>
      </c>
      <c r="E147" s="11">
        <f>13979.35+1000+5237.99+17.44+41629.8</f>
        <v>61864.58</v>
      </c>
    </row>
    <row r="148" spans="1:5" ht="15.75" x14ac:dyDescent="0.25">
      <c r="A148" s="44"/>
      <c r="B148" s="44"/>
      <c r="C148" s="17" t="s">
        <v>137</v>
      </c>
      <c r="D148" s="17" t="s">
        <v>215</v>
      </c>
      <c r="E148" s="11">
        <f>38320+540+22232.17</f>
        <v>61092.17</v>
      </c>
    </row>
    <row r="149" spans="1:5" ht="15.75" x14ac:dyDescent="0.25">
      <c r="A149" s="44"/>
      <c r="B149" s="44"/>
      <c r="C149" s="18" t="s">
        <v>46</v>
      </c>
      <c r="D149" s="17" t="s">
        <v>138</v>
      </c>
      <c r="E149" s="11">
        <f>19905.66+3905</f>
        <v>23810.66</v>
      </c>
    </row>
    <row r="150" spans="1:5" ht="15.75" x14ac:dyDescent="0.25">
      <c r="A150" s="44"/>
      <c r="B150" s="44"/>
      <c r="C150" s="17" t="s">
        <v>95</v>
      </c>
      <c r="D150" s="17" t="s">
        <v>96</v>
      </c>
      <c r="E150" s="11">
        <f>6729.01+2346</f>
        <v>9075.01</v>
      </c>
    </row>
    <row r="151" spans="1:5" ht="15.75" x14ac:dyDescent="0.25">
      <c r="A151" s="44">
        <v>23</v>
      </c>
      <c r="B151" s="44" t="s">
        <v>69</v>
      </c>
      <c r="C151" s="17" t="s">
        <v>14</v>
      </c>
      <c r="D151" s="17" t="s">
        <v>215</v>
      </c>
      <c r="E151" s="11">
        <v>83825</v>
      </c>
    </row>
    <row r="152" spans="1:5" ht="15.75" x14ac:dyDescent="0.25">
      <c r="A152" s="44"/>
      <c r="B152" s="44"/>
      <c r="C152" s="17" t="s">
        <v>29</v>
      </c>
      <c r="D152" s="17" t="s">
        <v>11</v>
      </c>
      <c r="E152" s="11">
        <v>1992.6</v>
      </c>
    </row>
    <row r="153" spans="1:5" ht="15.75" x14ac:dyDescent="0.25">
      <c r="A153" s="44"/>
      <c r="B153" s="44"/>
      <c r="C153" s="17" t="s">
        <v>40</v>
      </c>
      <c r="D153" s="17" t="s">
        <v>49</v>
      </c>
      <c r="E153" s="11">
        <v>174695.99</v>
      </c>
    </row>
    <row r="154" spans="1:5" ht="15.75" x14ac:dyDescent="0.25">
      <c r="A154" s="44"/>
      <c r="B154" s="44"/>
      <c r="C154" s="17" t="s">
        <v>91</v>
      </c>
      <c r="D154" s="17" t="s">
        <v>19</v>
      </c>
      <c r="E154" s="11">
        <v>51000</v>
      </c>
    </row>
    <row r="155" spans="1:5" ht="15.75" x14ac:dyDescent="0.25">
      <c r="A155" s="44"/>
      <c r="B155" s="44"/>
      <c r="C155" s="10" t="s">
        <v>30</v>
      </c>
      <c r="D155" s="17" t="s">
        <v>197</v>
      </c>
      <c r="E155" s="11">
        <v>76861.88</v>
      </c>
    </row>
    <row r="156" spans="1:5" ht="15.75" x14ac:dyDescent="0.25">
      <c r="A156" s="44"/>
      <c r="B156" s="44"/>
      <c r="C156" s="17" t="s">
        <v>120</v>
      </c>
      <c r="D156" s="17" t="s">
        <v>198</v>
      </c>
      <c r="E156" s="11">
        <v>23284.400000000001</v>
      </c>
    </row>
    <row r="157" spans="1:5" x14ac:dyDescent="0.25">
      <c r="A157" s="49">
        <v>24</v>
      </c>
      <c r="B157" s="44" t="s">
        <v>70</v>
      </c>
      <c r="C157" s="28" t="s">
        <v>34</v>
      </c>
      <c r="D157" s="28" t="s">
        <v>220</v>
      </c>
      <c r="E157" s="8">
        <f>149165.76+32137.4+3661.08</f>
        <v>184964.24</v>
      </c>
    </row>
    <row r="158" spans="1:5" x14ac:dyDescent="0.25">
      <c r="A158" s="49"/>
      <c r="B158" s="44"/>
      <c r="C158" s="28" t="s">
        <v>129</v>
      </c>
      <c r="D158" s="28" t="s">
        <v>130</v>
      </c>
      <c r="E158" s="8">
        <v>2000</v>
      </c>
    </row>
    <row r="159" spans="1:5" x14ac:dyDescent="0.25">
      <c r="A159" s="49"/>
      <c r="B159" s="44"/>
      <c r="C159" s="28" t="s">
        <v>131</v>
      </c>
      <c r="D159" s="28" t="s">
        <v>11</v>
      </c>
      <c r="E159" s="8">
        <f>50126.05+20035.55</f>
        <v>70161.600000000006</v>
      </c>
    </row>
    <row r="160" spans="1:5" x14ac:dyDescent="0.25">
      <c r="A160" s="49"/>
      <c r="B160" s="44"/>
      <c r="C160" s="28" t="s">
        <v>40</v>
      </c>
      <c r="D160" s="28" t="s">
        <v>67</v>
      </c>
      <c r="E160" s="8">
        <f>19018+4848</f>
        <v>23866</v>
      </c>
    </row>
    <row r="161" spans="1:5" x14ac:dyDescent="0.25">
      <c r="A161" s="49"/>
      <c r="B161" s="44"/>
      <c r="C161" s="28" t="s">
        <v>132</v>
      </c>
      <c r="D161" s="28" t="s">
        <v>133</v>
      </c>
      <c r="E161" s="8">
        <v>9916</v>
      </c>
    </row>
    <row r="162" spans="1:5" x14ac:dyDescent="0.25">
      <c r="A162" s="49"/>
      <c r="B162" s="44"/>
      <c r="C162" s="28" t="s">
        <v>134</v>
      </c>
      <c r="D162" s="28" t="s">
        <v>133</v>
      </c>
      <c r="E162" s="8">
        <v>2987.05</v>
      </c>
    </row>
    <row r="163" spans="1:5" x14ac:dyDescent="0.25">
      <c r="A163" s="44">
        <v>25</v>
      </c>
      <c r="B163" s="48" t="s">
        <v>72</v>
      </c>
      <c r="C163" s="28" t="s">
        <v>120</v>
      </c>
      <c r="D163" s="28" t="s">
        <v>122</v>
      </c>
      <c r="E163" s="8">
        <f>107463.24+46779.65</f>
        <v>154242.89000000001</v>
      </c>
    </row>
    <row r="164" spans="1:5" x14ac:dyDescent="0.25">
      <c r="A164" s="44"/>
      <c r="B164" s="48"/>
      <c r="C164" s="28" t="s">
        <v>46</v>
      </c>
      <c r="D164" s="28" t="s">
        <v>11</v>
      </c>
      <c r="E164" s="8">
        <f>17701.4+15859.2</f>
        <v>33560.600000000006</v>
      </c>
    </row>
    <row r="165" spans="1:5" x14ac:dyDescent="0.25">
      <c r="A165" s="44"/>
      <c r="B165" s="48"/>
      <c r="C165" s="28" t="s">
        <v>123</v>
      </c>
      <c r="D165" s="28" t="s">
        <v>221</v>
      </c>
      <c r="E165" s="8">
        <f>101138.48</f>
        <v>101138.48</v>
      </c>
    </row>
    <row r="166" spans="1:5" x14ac:dyDescent="0.25">
      <c r="A166" s="44"/>
      <c r="B166" s="48"/>
      <c r="C166" s="28" t="s">
        <v>71</v>
      </c>
      <c r="D166" s="28" t="s">
        <v>222</v>
      </c>
      <c r="E166" s="8">
        <f>142883.91+1763.33</f>
        <v>144647.24</v>
      </c>
    </row>
    <row r="167" spans="1:5" x14ac:dyDescent="0.25">
      <c r="A167" s="44"/>
      <c r="B167" s="48"/>
      <c r="C167" s="28" t="s">
        <v>124</v>
      </c>
      <c r="D167" s="28" t="s">
        <v>100</v>
      </c>
      <c r="E167" s="8">
        <f>27730.4+17900</f>
        <v>45630.400000000001</v>
      </c>
    </row>
    <row r="168" spans="1:5" x14ac:dyDescent="0.25">
      <c r="A168" s="44"/>
      <c r="B168" s="48"/>
      <c r="C168" s="28" t="s">
        <v>125</v>
      </c>
      <c r="D168" s="28" t="s">
        <v>126</v>
      </c>
      <c r="E168" s="8">
        <v>138776.76999999999</v>
      </c>
    </row>
    <row r="169" spans="1:5" x14ac:dyDescent="0.25">
      <c r="A169" s="44"/>
      <c r="B169" s="48"/>
      <c r="C169" s="28" t="s">
        <v>127</v>
      </c>
      <c r="D169" s="28" t="s">
        <v>128</v>
      </c>
      <c r="E169" s="8">
        <v>5115</v>
      </c>
    </row>
    <row r="170" spans="1:5" x14ac:dyDescent="0.25">
      <c r="A170" s="44"/>
      <c r="B170" s="48"/>
      <c r="C170" s="28" t="s">
        <v>188</v>
      </c>
      <c r="D170" s="28" t="s">
        <v>189</v>
      </c>
      <c r="E170" s="8">
        <v>11262.5</v>
      </c>
    </row>
    <row r="171" spans="1:5" x14ac:dyDescent="0.25">
      <c r="A171" s="50">
        <v>26</v>
      </c>
      <c r="B171" s="50" t="s">
        <v>73</v>
      </c>
      <c r="C171" s="29" t="s">
        <v>41</v>
      </c>
      <c r="D171" s="10" t="s">
        <v>96</v>
      </c>
      <c r="E171" s="11">
        <v>9777</v>
      </c>
    </row>
    <row r="172" spans="1:5" x14ac:dyDescent="0.25">
      <c r="A172" s="51"/>
      <c r="B172" s="51"/>
      <c r="C172" s="29" t="s">
        <v>46</v>
      </c>
      <c r="D172" s="10" t="s">
        <v>119</v>
      </c>
      <c r="E172" s="11">
        <f>215+870</f>
        <v>1085</v>
      </c>
    </row>
    <row r="173" spans="1:5" x14ac:dyDescent="0.25">
      <c r="A173" s="44">
        <v>27</v>
      </c>
      <c r="B173" s="46" t="s">
        <v>78</v>
      </c>
      <c r="C173" s="29" t="s">
        <v>18</v>
      </c>
      <c r="D173" s="29" t="s">
        <v>130</v>
      </c>
      <c r="E173" s="11">
        <v>67404.539999999994</v>
      </c>
    </row>
    <row r="174" spans="1:5" x14ac:dyDescent="0.25">
      <c r="A174" s="44"/>
      <c r="B174" s="46"/>
      <c r="C174" s="29" t="s">
        <v>15</v>
      </c>
      <c r="D174" s="29" t="s">
        <v>75</v>
      </c>
      <c r="E174" s="11">
        <v>629635.54</v>
      </c>
    </row>
    <row r="175" spans="1:5" x14ac:dyDescent="0.25">
      <c r="A175" s="44"/>
      <c r="B175" s="46"/>
      <c r="C175" s="29" t="s">
        <v>76</v>
      </c>
      <c r="D175" s="29" t="s">
        <v>77</v>
      </c>
      <c r="E175" s="11">
        <v>62267.9</v>
      </c>
    </row>
    <row r="176" spans="1:5" x14ac:dyDescent="0.25">
      <c r="A176" s="44"/>
      <c r="B176" s="46"/>
      <c r="C176" s="29" t="s">
        <v>46</v>
      </c>
      <c r="D176" s="29" t="s">
        <v>11</v>
      </c>
      <c r="E176" s="11">
        <v>229299.03</v>
      </c>
    </row>
    <row r="177" spans="1:5" x14ac:dyDescent="0.25">
      <c r="A177" s="44"/>
      <c r="B177" s="46"/>
      <c r="C177" s="29" t="s">
        <v>158</v>
      </c>
      <c r="D177" s="29" t="s">
        <v>67</v>
      </c>
      <c r="E177" s="11">
        <v>439614.2</v>
      </c>
    </row>
    <row r="178" spans="1:5" x14ac:dyDescent="0.25">
      <c r="A178" s="44"/>
      <c r="B178" s="46"/>
      <c r="C178" s="29" t="s">
        <v>159</v>
      </c>
      <c r="D178" s="29" t="s">
        <v>160</v>
      </c>
      <c r="E178" s="11">
        <v>10715</v>
      </c>
    </row>
    <row r="179" spans="1:5" x14ac:dyDescent="0.25">
      <c r="A179" s="44"/>
      <c r="B179" s="46"/>
      <c r="C179" s="29" t="s">
        <v>59</v>
      </c>
      <c r="D179" s="29" t="s">
        <v>20</v>
      </c>
      <c r="E179" s="11">
        <v>160357.97</v>
      </c>
    </row>
    <row r="180" spans="1:5" x14ac:dyDescent="0.25">
      <c r="A180" s="44"/>
      <c r="B180" s="46"/>
      <c r="C180" s="29" t="s">
        <v>194</v>
      </c>
      <c r="D180" s="29" t="s">
        <v>195</v>
      </c>
      <c r="E180" s="11">
        <v>10737.92</v>
      </c>
    </row>
    <row r="181" spans="1:5" x14ac:dyDescent="0.25">
      <c r="A181" s="44">
        <v>28</v>
      </c>
      <c r="B181" s="44" t="s">
        <v>79</v>
      </c>
      <c r="C181" s="10" t="s">
        <v>151</v>
      </c>
      <c r="D181" s="10" t="s">
        <v>100</v>
      </c>
      <c r="E181" s="11">
        <f>54032.3+45900+19992</f>
        <v>119924.3</v>
      </c>
    </row>
    <row r="182" spans="1:5" x14ac:dyDescent="0.25">
      <c r="A182" s="44"/>
      <c r="B182" s="44"/>
      <c r="C182" s="12" t="s">
        <v>29</v>
      </c>
      <c r="D182" s="10" t="s">
        <v>96</v>
      </c>
      <c r="E182" s="11">
        <f>34605+1996</f>
        <v>36601</v>
      </c>
    </row>
    <row r="183" spans="1:5" x14ac:dyDescent="0.25">
      <c r="A183" s="44"/>
      <c r="B183" s="44"/>
      <c r="C183" s="10" t="s">
        <v>60</v>
      </c>
      <c r="D183" s="10" t="s">
        <v>202</v>
      </c>
      <c r="E183" s="11">
        <f>8905.93+2054+1296+12749.92+115</f>
        <v>25120.85</v>
      </c>
    </row>
    <row r="184" spans="1:5" x14ac:dyDescent="0.25">
      <c r="A184" s="44"/>
      <c r="B184" s="44"/>
      <c r="C184" s="10" t="s">
        <v>30</v>
      </c>
      <c r="D184" s="10" t="s">
        <v>100</v>
      </c>
      <c r="E184" s="11">
        <v>248397.5</v>
      </c>
    </row>
    <row r="185" spans="1:5" x14ac:dyDescent="0.25">
      <c r="A185" s="44">
        <v>29</v>
      </c>
      <c r="B185" s="44" t="s">
        <v>80</v>
      </c>
      <c r="C185" s="28" t="s">
        <v>161</v>
      </c>
      <c r="D185" s="28" t="s">
        <v>162</v>
      </c>
      <c r="E185" s="8">
        <v>10255</v>
      </c>
    </row>
    <row r="186" spans="1:5" x14ac:dyDescent="0.25">
      <c r="A186" s="44"/>
      <c r="B186" s="44"/>
      <c r="C186" s="28" t="s">
        <v>34</v>
      </c>
      <c r="D186" s="28" t="s">
        <v>163</v>
      </c>
      <c r="E186" s="8">
        <v>496182</v>
      </c>
    </row>
    <row r="187" spans="1:5" x14ac:dyDescent="0.25">
      <c r="A187" s="44"/>
      <c r="B187" s="44"/>
      <c r="C187" s="28" t="s">
        <v>46</v>
      </c>
      <c r="D187" s="28" t="s">
        <v>11</v>
      </c>
      <c r="E187" s="8">
        <v>30050</v>
      </c>
    </row>
    <row r="188" spans="1:5" x14ac:dyDescent="0.25">
      <c r="A188" s="44"/>
      <c r="B188" s="44"/>
      <c r="C188" s="28" t="s">
        <v>48</v>
      </c>
      <c r="D188" s="28" t="s">
        <v>164</v>
      </c>
      <c r="E188" s="8">
        <v>323782</v>
      </c>
    </row>
    <row r="189" spans="1:5" x14ac:dyDescent="0.25">
      <c r="A189" s="44"/>
      <c r="B189" s="44"/>
      <c r="C189" s="28" t="s">
        <v>29</v>
      </c>
      <c r="D189" s="28" t="s">
        <v>11</v>
      </c>
      <c r="E189" s="8">
        <v>465</v>
      </c>
    </row>
    <row r="190" spans="1:5" x14ac:dyDescent="0.25">
      <c r="A190" s="44">
        <v>30</v>
      </c>
      <c r="B190" s="46" t="s">
        <v>81</v>
      </c>
      <c r="C190" s="7" t="s">
        <v>29</v>
      </c>
      <c r="D190" s="7" t="s">
        <v>11</v>
      </c>
      <c r="E190" s="8">
        <f>291840+419.14+470</f>
        <v>292729.14</v>
      </c>
    </row>
    <row r="191" spans="1:5" x14ac:dyDescent="0.25">
      <c r="A191" s="44"/>
      <c r="B191" s="46"/>
      <c r="C191" s="7" t="s">
        <v>139</v>
      </c>
      <c r="D191" s="7" t="s">
        <v>67</v>
      </c>
      <c r="E191" s="8">
        <f>1026+1026+1026+3235+3235+3306+1400+3235</f>
        <v>17489</v>
      </c>
    </row>
    <row r="192" spans="1:5" x14ac:dyDescent="0.25">
      <c r="A192" s="44"/>
      <c r="B192" s="46"/>
      <c r="C192" s="7" t="s">
        <v>140</v>
      </c>
      <c r="D192" s="7" t="s">
        <v>82</v>
      </c>
      <c r="E192" s="8">
        <f>153120</f>
        <v>153120</v>
      </c>
    </row>
    <row r="193" spans="1:5" x14ac:dyDescent="0.25">
      <c r="A193" s="44"/>
      <c r="B193" s="46"/>
      <c r="C193" s="7" t="s">
        <v>83</v>
      </c>
      <c r="D193" s="7" t="s">
        <v>11</v>
      </c>
      <c r="E193" s="8">
        <f>1877.5+150+13789.91+2403.1+230+2730+5157.8</f>
        <v>26338.309999999998</v>
      </c>
    </row>
    <row r="194" spans="1:5" x14ac:dyDescent="0.25">
      <c r="A194" s="44"/>
      <c r="B194" s="46"/>
      <c r="C194" s="7" t="s">
        <v>187</v>
      </c>
      <c r="D194" s="10" t="s">
        <v>100</v>
      </c>
      <c r="E194" s="8">
        <v>9248.4</v>
      </c>
    </row>
    <row r="195" spans="1:5" x14ac:dyDescent="0.25">
      <c r="A195" s="44"/>
      <c r="B195" s="46"/>
      <c r="C195" s="10" t="s">
        <v>30</v>
      </c>
      <c r="D195" s="7" t="s">
        <v>11</v>
      </c>
      <c r="E195" s="8">
        <f>258.5+2160.62+50+188258.04+5400</f>
        <v>196127.16</v>
      </c>
    </row>
    <row r="196" spans="1:5" x14ac:dyDescent="0.25">
      <c r="A196" s="44"/>
      <c r="B196" s="46"/>
      <c r="C196" s="7" t="s">
        <v>84</v>
      </c>
      <c r="D196" s="7" t="s">
        <v>82</v>
      </c>
      <c r="E196" s="8">
        <v>34207.269999999997</v>
      </c>
    </row>
    <row r="197" spans="1:5" x14ac:dyDescent="0.25">
      <c r="A197" s="44">
        <v>31</v>
      </c>
      <c r="B197" s="46" t="s">
        <v>85</v>
      </c>
      <c r="C197" s="10" t="s">
        <v>144</v>
      </c>
      <c r="D197" s="10" t="s">
        <v>181</v>
      </c>
      <c r="E197" s="8">
        <f>95598.95+46057.2+38000</f>
        <v>179656.15</v>
      </c>
    </row>
    <row r="198" spans="1:5" x14ac:dyDescent="0.25">
      <c r="A198" s="44"/>
      <c r="B198" s="46"/>
      <c r="C198" s="30" t="s">
        <v>182</v>
      </c>
      <c r="D198" s="26" t="s">
        <v>183</v>
      </c>
      <c r="E198" s="8">
        <v>169750</v>
      </c>
    </row>
    <row r="199" spans="1:5" x14ac:dyDescent="0.25">
      <c r="A199" s="44"/>
      <c r="B199" s="46"/>
      <c r="C199" s="10" t="s">
        <v>30</v>
      </c>
      <c r="D199" s="30" t="s">
        <v>184</v>
      </c>
      <c r="E199" s="8">
        <v>7196</v>
      </c>
    </row>
    <row r="200" spans="1:5" x14ac:dyDescent="0.25">
      <c r="A200" s="44"/>
      <c r="B200" s="46"/>
      <c r="C200" s="30" t="s">
        <v>46</v>
      </c>
      <c r="D200" s="30" t="s">
        <v>11</v>
      </c>
      <c r="E200" s="8">
        <f>24879.77+3145</f>
        <v>28024.77</v>
      </c>
    </row>
    <row r="201" spans="1:5" x14ac:dyDescent="0.25">
      <c r="A201" s="44"/>
      <c r="B201" s="46"/>
      <c r="C201" s="31" t="s">
        <v>40</v>
      </c>
      <c r="D201" s="10" t="s">
        <v>181</v>
      </c>
      <c r="E201" s="8">
        <v>800</v>
      </c>
    </row>
    <row r="202" spans="1:5" x14ac:dyDescent="0.25">
      <c r="A202" s="50">
        <v>32</v>
      </c>
      <c r="B202" s="53" t="s">
        <v>86</v>
      </c>
      <c r="C202" s="29" t="s">
        <v>155</v>
      </c>
      <c r="D202" s="10" t="s">
        <v>96</v>
      </c>
      <c r="E202" s="11">
        <v>437</v>
      </c>
    </row>
    <row r="203" spans="1:5" x14ac:dyDescent="0.25">
      <c r="A203" s="52"/>
      <c r="B203" s="54"/>
      <c r="C203" s="32" t="s">
        <v>156</v>
      </c>
      <c r="D203" s="10" t="s">
        <v>96</v>
      </c>
      <c r="E203" s="11">
        <v>7038</v>
      </c>
    </row>
    <row r="204" spans="1:5" x14ac:dyDescent="0.25">
      <c r="A204" s="51"/>
      <c r="B204" s="55"/>
      <c r="C204" s="33" t="s">
        <v>196</v>
      </c>
      <c r="D204" s="10" t="s">
        <v>96</v>
      </c>
      <c r="E204" s="11">
        <v>1051</v>
      </c>
    </row>
    <row r="205" spans="1:5" x14ac:dyDescent="0.25">
      <c r="A205" s="50">
        <v>33</v>
      </c>
      <c r="B205" s="53" t="s">
        <v>157</v>
      </c>
      <c r="C205" s="32" t="s">
        <v>185</v>
      </c>
      <c r="D205" s="7" t="s">
        <v>92</v>
      </c>
      <c r="E205" s="11">
        <v>57076</v>
      </c>
    </row>
    <row r="206" spans="1:5" x14ac:dyDescent="0.25">
      <c r="A206" s="52"/>
      <c r="B206" s="54"/>
      <c r="C206" s="33" t="s">
        <v>48</v>
      </c>
      <c r="D206" s="7" t="s">
        <v>93</v>
      </c>
      <c r="E206" s="11">
        <v>7902</v>
      </c>
    </row>
    <row r="207" spans="1:5" x14ac:dyDescent="0.25">
      <c r="A207" s="52"/>
      <c r="B207" s="54"/>
      <c r="C207" s="10" t="s">
        <v>16</v>
      </c>
      <c r="D207" s="10" t="s">
        <v>100</v>
      </c>
      <c r="E207" s="11">
        <v>25002.69</v>
      </c>
    </row>
    <row r="208" spans="1:5" x14ac:dyDescent="0.25">
      <c r="A208" s="52"/>
      <c r="B208" s="54"/>
      <c r="C208" s="32" t="s">
        <v>50</v>
      </c>
      <c r="D208" s="10" t="s">
        <v>100</v>
      </c>
      <c r="E208" s="11">
        <v>23350</v>
      </c>
    </row>
    <row r="209" spans="1:5" x14ac:dyDescent="0.25">
      <c r="A209" s="51"/>
      <c r="B209" s="55"/>
      <c r="C209" s="10" t="s">
        <v>30</v>
      </c>
      <c r="D209" s="10" t="s">
        <v>100</v>
      </c>
      <c r="E209" s="11">
        <v>7450</v>
      </c>
    </row>
    <row r="210" spans="1:5" x14ac:dyDescent="0.25">
      <c r="A210" s="50">
        <v>34</v>
      </c>
      <c r="B210" s="53" t="s">
        <v>89</v>
      </c>
      <c r="C210" s="10" t="s">
        <v>48</v>
      </c>
      <c r="D210" s="10" t="s">
        <v>100</v>
      </c>
      <c r="E210" s="11">
        <v>412918</v>
      </c>
    </row>
    <row r="211" spans="1:5" x14ac:dyDescent="0.25">
      <c r="A211" s="52"/>
      <c r="B211" s="54"/>
      <c r="C211" s="10" t="s">
        <v>41</v>
      </c>
      <c r="D211" s="10" t="s">
        <v>74</v>
      </c>
      <c r="E211" s="11">
        <v>211788</v>
      </c>
    </row>
    <row r="212" spans="1:5" ht="15.75" x14ac:dyDescent="0.25">
      <c r="A212" s="51"/>
      <c r="B212" s="55"/>
      <c r="C212" s="34" t="s">
        <v>18</v>
      </c>
      <c r="D212" s="34" t="s">
        <v>19</v>
      </c>
      <c r="E212" s="11">
        <v>122614</v>
      </c>
    </row>
    <row r="213" spans="1:5" ht="15.75" x14ac:dyDescent="0.25">
      <c r="A213" s="35">
        <v>35</v>
      </c>
      <c r="B213" s="36" t="s">
        <v>190</v>
      </c>
      <c r="C213" s="34" t="s">
        <v>40</v>
      </c>
      <c r="D213" s="10" t="s">
        <v>100</v>
      </c>
      <c r="E213" s="11">
        <v>934179.79</v>
      </c>
    </row>
    <row r="214" spans="1:5" x14ac:dyDescent="0.25">
      <c r="A214" s="50">
        <v>36</v>
      </c>
      <c r="B214" s="46" t="s">
        <v>90</v>
      </c>
      <c r="C214" s="10" t="s">
        <v>14</v>
      </c>
      <c r="D214" s="10" t="s">
        <v>208</v>
      </c>
      <c r="E214" s="11">
        <v>6263</v>
      </c>
    </row>
    <row r="215" spans="1:5" x14ac:dyDescent="0.25">
      <c r="A215" s="52"/>
      <c r="B215" s="46"/>
      <c r="C215" s="10" t="s">
        <v>16</v>
      </c>
      <c r="D215" s="10" t="s">
        <v>209</v>
      </c>
      <c r="E215" s="11">
        <f>89603.11+38059.37</f>
        <v>127662.48000000001</v>
      </c>
    </row>
    <row r="216" spans="1:5" x14ac:dyDescent="0.25">
      <c r="A216" s="52"/>
      <c r="B216" s="46"/>
      <c r="C216" s="10" t="s">
        <v>46</v>
      </c>
      <c r="D216" s="10" t="s">
        <v>92</v>
      </c>
      <c r="E216" s="11">
        <f>3069.95+1818+8433.13</f>
        <v>13321.079999999998</v>
      </c>
    </row>
    <row r="217" spans="1:5" x14ac:dyDescent="0.25">
      <c r="A217" s="52"/>
      <c r="B217" s="46"/>
      <c r="C217" s="10" t="s">
        <v>41</v>
      </c>
      <c r="D217" s="10" t="s">
        <v>210</v>
      </c>
      <c r="E217" s="11">
        <f>180181.16+4910.94+10000</f>
        <v>195092.1</v>
      </c>
    </row>
    <row r="218" spans="1:5" x14ac:dyDescent="0.25">
      <c r="A218" s="52"/>
      <c r="B218" s="46"/>
      <c r="C218" s="10" t="s">
        <v>29</v>
      </c>
      <c r="D218" s="10" t="s">
        <v>93</v>
      </c>
      <c r="E218" s="11">
        <v>6651</v>
      </c>
    </row>
    <row r="219" spans="1:5" x14ac:dyDescent="0.25">
      <c r="A219" s="52"/>
      <c r="B219" s="46"/>
      <c r="C219" s="10" t="s">
        <v>30</v>
      </c>
      <c r="D219" s="10" t="s">
        <v>211</v>
      </c>
      <c r="E219" s="11">
        <f>37002+20250</f>
        <v>57252</v>
      </c>
    </row>
    <row r="220" spans="1:5" x14ac:dyDescent="0.25">
      <c r="A220" s="52"/>
      <c r="B220" s="46"/>
      <c r="C220" s="10" t="s">
        <v>40</v>
      </c>
      <c r="D220" s="10" t="s">
        <v>212</v>
      </c>
      <c r="E220" s="11">
        <f>123184.42+28203+37503.96+36429.96</f>
        <v>225321.33999999997</v>
      </c>
    </row>
    <row r="221" spans="1:5" x14ac:dyDescent="0.25">
      <c r="A221" s="52"/>
      <c r="B221" s="46"/>
      <c r="C221" s="10" t="s">
        <v>91</v>
      </c>
      <c r="D221" s="10" t="s">
        <v>213</v>
      </c>
      <c r="E221" s="11">
        <f>31278+1706</f>
        <v>32984</v>
      </c>
    </row>
    <row r="222" spans="1:5" x14ac:dyDescent="0.25">
      <c r="A222" s="51"/>
      <c r="B222" s="46"/>
      <c r="C222" s="10" t="s">
        <v>172</v>
      </c>
      <c r="D222" s="10" t="s">
        <v>214</v>
      </c>
      <c r="E222" s="11">
        <v>11330</v>
      </c>
    </row>
  </sheetData>
  <mergeCells count="79">
    <mergeCell ref="B171:B172"/>
    <mergeCell ref="A171:A172"/>
    <mergeCell ref="B214:B222"/>
    <mergeCell ref="A214:A222"/>
    <mergeCell ref="B190:B196"/>
    <mergeCell ref="A190:A196"/>
    <mergeCell ref="B202:B204"/>
    <mergeCell ref="A202:A204"/>
    <mergeCell ref="B197:B201"/>
    <mergeCell ref="A197:A201"/>
    <mergeCell ref="B210:B212"/>
    <mergeCell ref="A210:A212"/>
    <mergeCell ref="B205:B209"/>
    <mergeCell ref="A205:A209"/>
    <mergeCell ref="B119:B127"/>
    <mergeCell ref="A119:A127"/>
    <mergeCell ref="B113:B118"/>
    <mergeCell ref="A113:A118"/>
    <mergeCell ref="A185:A189"/>
    <mergeCell ref="B185:B189"/>
    <mergeCell ref="B151:B156"/>
    <mergeCell ref="B157:B162"/>
    <mergeCell ref="A157:A162"/>
    <mergeCell ref="A151:A156"/>
    <mergeCell ref="B181:B184"/>
    <mergeCell ref="A181:A184"/>
    <mergeCell ref="B163:B170"/>
    <mergeCell ref="A163:A170"/>
    <mergeCell ref="B173:B180"/>
    <mergeCell ref="A173:A180"/>
    <mergeCell ref="A101:A104"/>
    <mergeCell ref="B101:B104"/>
    <mergeCell ref="B91:B95"/>
    <mergeCell ref="A91:A95"/>
    <mergeCell ref="A145:A150"/>
    <mergeCell ref="B145:B150"/>
    <mergeCell ref="B96:B100"/>
    <mergeCell ref="A96:A100"/>
    <mergeCell ref="B105:B112"/>
    <mergeCell ref="B139:B144"/>
    <mergeCell ref="A139:A144"/>
    <mergeCell ref="B128:B133"/>
    <mergeCell ref="A128:A133"/>
    <mergeCell ref="A134:A138"/>
    <mergeCell ref="A105:A112"/>
    <mergeCell ref="B134:B138"/>
    <mergeCell ref="A52:A57"/>
    <mergeCell ref="B58:B62"/>
    <mergeCell ref="B73:B82"/>
    <mergeCell ref="B63:B72"/>
    <mergeCell ref="A63:A72"/>
    <mergeCell ref="B52:B57"/>
    <mergeCell ref="A12:A17"/>
    <mergeCell ref="B12:B17"/>
    <mergeCell ref="B83:B90"/>
    <mergeCell ref="A58:A62"/>
    <mergeCell ref="A73:A82"/>
    <mergeCell ref="A37:A43"/>
    <mergeCell ref="B32:B35"/>
    <mergeCell ref="A18:A24"/>
    <mergeCell ref="B37:B43"/>
    <mergeCell ref="A32:A35"/>
    <mergeCell ref="A25:A31"/>
    <mergeCell ref="B25:B31"/>
    <mergeCell ref="A44:A51"/>
    <mergeCell ref="B44:B51"/>
    <mergeCell ref="B18:B24"/>
    <mergeCell ref="A83:A90"/>
    <mergeCell ref="A2:E2"/>
    <mergeCell ref="A3:E3"/>
    <mergeCell ref="A4:E4"/>
    <mergeCell ref="A5:E5"/>
    <mergeCell ref="C9:C10"/>
    <mergeCell ref="A6:E6"/>
    <mergeCell ref="E9:E10"/>
    <mergeCell ref="A7:E7"/>
    <mergeCell ref="B9:B10"/>
    <mergeCell ref="A9:A10"/>
    <mergeCell ref="D9:D10"/>
  </mergeCells>
  <pageMargins left="0.63" right="0.39370078740157483" top="1.1811023622047245" bottom="0.39370078740157483" header="0.31496062992125984" footer="0.31496062992125984"/>
  <pageSetup paperSize="9" scale="8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Олексій Тонконог</cp:lastModifiedBy>
  <cp:lastPrinted>2016-10-19T13:56:48Z</cp:lastPrinted>
  <dcterms:created xsi:type="dcterms:W3CDTF">2015-06-08T07:11:11Z</dcterms:created>
  <dcterms:modified xsi:type="dcterms:W3CDTF">2016-10-19T13:56:59Z</dcterms:modified>
</cp:coreProperties>
</file>